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DMT People and Communities\MEETINGS\SCHOOLS FORUM\2019\11.07.19\"/>
    </mc:Choice>
  </mc:AlternateContent>
  <bookViews>
    <workbookView xWindow="242" yWindow="58" windowWidth="21070" windowHeight="10287"/>
  </bookViews>
  <sheets>
    <sheet name="HNB SF PAPER 110719" sheetId="5" r:id="rId1"/>
  </sheets>
  <definedNames>
    <definedName name="_xlnm._FilterDatabase" localSheetId="0" hidden="1">'HNB SF PAPER 110719'!$A$4:$P$24</definedName>
  </definedNames>
  <calcPr calcId="162913"/>
</workbook>
</file>

<file path=xl/calcChain.xml><?xml version="1.0" encoding="utf-8"?>
<calcChain xmlns="http://schemas.openxmlformats.org/spreadsheetml/2006/main">
  <c r="K23" i="5" l="1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D27" i="5"/>
  <c r="L23" i="5" l="1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5" i="5"/>
  <c r="J23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5" i="5"/>
  <c r="C6" i="5"/>
  <c r="B6" i="5"/>
  <c r="C11" i="5"/>
  <c r="B11" i="5"/>
  <c r="C15" i="5" l="1"/>
  <c r="D15" i="5" s="1"/>
  <c r="B15" i="5"/>
  <c r="D22" i="5"/>
  <c r="D21" i="5"/>
  <c r="D20" i="5"/>
  <c r="D19" i="5"/>
  <c r="D18" i="5"/>
  <c r="D17" i="5"/>
  <c r="D16" i="5"/>
  <c r="D13" i="5"/>
  <c r="D12" i="5"/>
  <c r="D11" i="5"/>
  <c r="D10" i="5"/>
  <c r="D9" i="5"/>
  <c r="D8" i="5"/>
  <c r="D7" i="5"/>
  <c r="D6" i="5"/>
  <c r="D5" i="5"/>
  <c r="D14" i="5"/>
  <c r="C23" i="5"/>
  <c r="B23" i="5"/>
  <c r="D23" i="5" l="1"/>
  <c r="G8" i="5" l="1"/>
  <c r="F8" i="5"/>
  <c r="G20" i="5" l="1"/>
  <c r="F20" i="5"/>
  <c r="G16" i="5" l="1"/>
  <c r="G11" i="5" l="1"/>
  <c r="F11" i="5"/>
  <c r="G15" i="5"/>
  <c r="F15" i="5"/>
  <c r="F16" i="5"/>
  <c r="G13" i="5"/>
  <c r="F13" i="5"/>
  <c r="H22" i="5"/>
  <c r="H21" i="5"/>
  <c r="H20" i="5"/>
  <c r="H18" i="5"/>
  <c r="H17" i="5"/>
  <c r="H12" i="5"/>
  <c r="H9" i="5"/>
  <c r="H7" i="5"/>
  <c r="H6" i="5"/>
  <c r="H5" i="5"/>
  <c r="G19" i="5"/>
  <c r="H19" i="5" s="1"/>
  <c r="G14" i="5"/>
  <c r="H14" i="5" s="1"/>
  <c r="G10" i="5"/>
  <c r="H10" i="5" s="1"/>
  <c r="H8" i="5" l="1"/>
  <c r="H16" i="5"/>
  <c r="H13" i="5"/>
  <c r="H15" i="5"/>
  <c r="H11" i="5"/>
  <c r="F23" i="5"/>
  <c r="G23" i="5"/>
  <c r="H23" i="5" l="1"/>
</calcChain>
</file>

<file path=xl/comments1.xml><?xml version="1.0" encoding="utf-8"?>
<comments xmlns="http://schemas.openxmlformats.org/spreadsheetml/2006/main">
  <authors>
    <author>Alex Allenby (NLBC)</author>
  </authors>
  <commentList>
    <comment ref="B11" authorId="0" shapeId="0">
      <text>
        <r>
          <rPr>
            <b/>
            <sz val="9"/>
            <color indexed="81"/>
            <rFont val="Tahoma"/>
            <family val="2"/>
          </rPr>
          <t>reduction from 17- 18 due to following
£10k SEN
£79k School improvement
£50k SERCO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<sst xmlns="http://schemas.openxmlformats.org/spreadsheetml/2006/main" count="32" uniqueCount="32">
  <si>
    <t>BAC income</t>
  </si>
  <si>
    <t>Specials academies top up</t>
  </si>
  <si>
    <t>Agency placement</t>
  </si>
  <si>
    <t>ASD Provision</t>
  </si>
  <si>
    <t>Joint arrangement</t>
  </si>
  <si>
    <t>Post 16</t>
  </si>
  <si>
    <t>HIVI</t>
  </si>
  <si>
    <t>LACE Assistants</t>
  </si>
  <si>
    <t>Home Tuition</t>
  </si>
  <si>
    <t>Early  Years SEN support</t>
  </si>
  <si>
    <t>Schools Admissions (CME)</t>
  </si>
  <si>
    <t>2017-18 variance - £</t>
  </si>
  <si>
    <t>SEN Services</t>
  </si>
  <si>
    <t>Primary Resource Based Provision</t>
  </si>
  <si>
    <t>SEN Equipment</t>
  </si>
  <si>
    <t>Top up funding-schools</t>
  </si>
  <si>
    <t>2018-19 t0 2017-18 budget change - £</t>
  </si>
  <si>
    <t>Description</t>
  </si>
  <si>
    <t>2017-18 Final High Needs Block budget distribution - £</t>
  </si>
  <si>
    <t>2017-18 Final High Needs Block Outturn - £</t>
  </si>
  <si>
    <t>APPENDIX A</t>
  </si>
  <si>
    <t>Support for Inclusion</t>
  </si>
  <si>
    <t>2018-19 Final High Needs Block budget distribution - £</t>
  </si>
  <si>
    <t>2018-19 Final High Needs Block Outturn - £</t>
  </si>
  <si>
    <t>2018-19 variance - £</t>
  </si>
  <si>
    <t>2018-19 t0 2017-18 actual spend change - £</t>
  </si>
  <si>
    <t>Excluded and AP transport</t>
  </si>
  <si>
    <t>Additional in year allocation</t>
  </si>
  <si>
    <t>2018-19 outturn variance</t>
  </si>
  <si>
    <t>2018-19 t0 2017-18 actual spend change - %</t>
  </si>
  <si>
    <t>ITEM 10/19</t>
  </si>
  <si>
    <t xml:space="preserve">Top up Funding &amp; other AP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</si>
</sst>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 &quot;#,##0.00&quot; &quot;;&quot;-&quot;#,##0.00&quot; &quot;;&quot; -&quot;00&quot; &quot;;&quot; &quot;@&quot; &quot;"/>
    <numFmt numFmtId="165" formatCode="&quot; &quot;[$£]#,##0.00&quot; &quot;;&quot;-&quot;[$£]#,##0.00&quot; &quot;;&quot; &quot;[$£]&quot;-&quot;00&quot; &quot;;&quot; &quot;@&quot; &quot;"/>
    <numFmt numFmtId="166" formatCode="#,##0.00_ ;[Red]\-#,##0.00\ "/>
    <numFmt numFmtId="167" formatCode="0.00_ ;[Red]\-0.00\ "/>
    <numFmt numFmtId="168" formatCode="_(&quot;$&quot;* #,##0.00_);_(&quot;$&quot;* \(#,##0.00\);_(&quot;$&quot;* &quot;-&quot;??_);_(@_)"/>
    <numFmt numFmtId="169" formatCode="_-[$€-2]* #,##0.00_-;\-[$€-2]* #,##0.00_-;_-[$€-2]* &quot;-&quot;??_-"/>
    <numFmt numFmtId="170" formatCode="#,##0_ ;[Red]\-#,##0\ 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Helv"/>
      <charset val="204"/>
    </font>
    <font>
      <sz val="12"/>
      <color indexed="9"/>
      <name val="Arial"/>
      <family val="2"/>
    </font>
    <font>
      <sz val="12"/>
      <color indexed="20"/>
      <name val="Arial"/>
      <family val="2"/>
    </font>
    <font>
      <sz val="11"/>
      <color indexed="2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21"/>
      <name val="System"/>
      <family val="2"/>
    </font>
    <font>
      <i/>
      <sz val="12"/>
      <color indexed="23"/>
      <name val="Arial"/>
      <family val="2"/>
    </font>
    <font>
      <i/>
      <sz val="11"/>
      <color indexed="23"/>
      <name val="Arial"/>
      <family val="2"/>
    </font>
    <font>
      <sz val="9"/>
      <color indexed="18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4"/>
    </font>
    <font>
      <u/>
      <sz val="6.5"/>
      <color indexed="12"/>
      <name val="Arial"/>
      <family val="2"/>
    </font>
    <font>
      <u/>
      <sz val="8.6"/>
      <color indexed="12"/>
      <name val="Arial"/>
      <family val="2"/>
    </font>
    <font>
      <sz val="10"/>
      <color indexed="18"/>
      <name val="System"/>
      <family val="2"/>
    </font>
    <font>
      <sz val="12"/>
      <color indexed="62"/>
      <name val="Arial"/>
      <family val="2"/>
    </font>
    <font>
      <sz val="11"/>
      <color indexed="62"/>
      <name val="Arial"/>
      <family val="2"/>
    </font>
    <font>
      <sz val="12"/>
      <color indexed="52"/>
      <name val="Arial"/>
      <family val="2"/>
    </font>
    <font>
      <sz val="11"/>
      <color indexed="52"/>
      <name val="Arial"/>
      <family val="2"/>
    </font>
    <font>
      <i/>
      <sz val="10"/>
      <color indexed="17"/>
      <name val="System"/>
      <family val="2"/>
    </font>
    <font>
      <sz val="12"/>
      <color indexed="60"/>
      <name val="Arial"/>
      <family val="2"/>
    </font>
    <font>
      <sz val="11"/>
      <color indexed="60"/>
      <name val="Arial"/>
      <family val="2"/>
    </font>
    <font>
      <sz val="12"/>
      <name val="Helv"/>
    </font>
    <font>
      <b/>
      <sz val="12"/>
      <color indexed="63"/>
      <name val="Arial"/>
      <family val="2"/>
    </font>
    <font>
      <b/>
      <sz val="11"/>
      <color indexed="63"/>
      <name val="Arial"/>
      <family val="2"/>
    </font>
    <font>
      <sz val="10"/>
      <color indexed="14"/>
      <name val="System"/>
      <family val="2"/>
    </font>
    <font>
      <b/>
      <sz val="12"/>
      <color indexed="8"/>
      <name val="Arial"/>
      <family val="2"/>
    </font>
    <font>
      <sz val="10"/>
      <name val="Arial"/>
      <family val="4"/>
    </font>
    <font>
      <sz val="10"/>
      <color indexed="17"/>
      <name val="System"/>
      <family val="2"/>
    </font>
    <font>
      <sz val="12"/>
      <color indexed="10"/>
      <name val="Arial"/>
      <family val="2"/>
    </font>
    <font>
      <sz val="8"/>
      <color indexed="72"/>
      <name val="MS Sans Serif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8"/>
      <color rgb="FF000000"/>
      <name val="MS Sans Serif"/>
      <family val="2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13"/>
      </top>
      <bottom style="thin">
        <color indexed="1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33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79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Border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 applyNumberFormat="0" applyFont="0" applyBorder="0" applyProtection="0"/>
    <xf numFmtId="0" fontId="4" fillId="0" borderId="0" applyNumberFormat="0" applyBorder="0" applyProtection="0"/>
    <xf numFmtId="0" fontId="3" fillId="0" borderId="0" applyNumberFormat="0" applyFont="0" applyBorder="0" applyProtection="0"/>
    <xf numFmtId="0" fontId="4" fillId="0" borderId="0" applyNumberFormat="0" applyBorder="0" applyProtection="0"/>
    <xf numFmtId="0" fontId="4" fillId="0" borderId="0" applyNumberFormat="0" applyBorder="0" applyProtection="0"/>
    <xf numFmtId="9" fontId="3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4" fillId="0" borderId="0" applyNumberFormat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6" fillId="0" borderId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30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32" fillId="5" borderId="0" applyNumberFormat="0" applyBorder="0" applyAlignment="0" applyProtection="0"/>
    <xf numFmtId="0" fontId="3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0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30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30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3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32" fillId="6" borderId="0" applyNumberFormat="0" applyBorder="0" applyAlignment="0" applyProtection="0"/>
    <xf numFmtId="0" fontId="3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30" fillId="8" borderId="0" applyNumberFormat="0" applyBorder="0" applyAlignment="0" applyProtection="0"/>
    <xf numFmtId="0" fontId="32" fillId="8" borderId="0" applyNumberFormat="0" applyBorder="0" applyAlignment="0" applyProtection="0"/>
    <xf numFmtId="0" fontId="3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30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30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0" fillId="13" borderId="0" applyNumberFormat="0" applyBorder="0" applyAlignment="0" applyProtection="0"/>
    <xf numFmtId="0" fontId="3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0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12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36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36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36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5" borderId="0" applyNumberFormat="0" applyBorder="0" applyAlignment="0" applyProtection="0"/>
    <xf numFmtId="0" fontId="36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4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36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8" borderId="0" applyNumberFormat="0" applyBorder="0" applyAlignment="0" applyProtection="0"/>
    <xf numFmtId="0" fontId="36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6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36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6" borderId="0" applyNumberFormat="0" applyBorder="0" applyAlignment="0" applyProtection="0"/>
    <xf numFmtId="0" fontId="36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76" fillId="2" borderId="0" applyNumberFormat="0" applyBorder="0" applyAlignment="0" applyProtection="0"/>
    <xf numFmtId="0" fontId="37" fillId="7" borderId="0" applyNumberFormat="0" applyBorder="0" applyAlignment="0" applyProtection="0"/>
    <xf numFmtId="0" fontId="38" fillId="7" borderId="0" applyNumberFormat="0" applyBorder="0" applyAlignment="0" applyProtection="0"/>
    <xf numFmtId="0" fontId="15" fillId="7" borderId="0" applyNumberFormat="0" applyBorder="0" applyAlignment="0" applyProtection="0"/>
    <xf numFmtId="0" fontId="16" fillId="14" borderId="3" applyNumberFormat="0" applyAlignment="0" applyProtection="0"/>
    <xf numFmtId="0" fontId="16" fillId="14" borderId="3" applyNumberFormat="0" applyAlignment="0" applyProtection="0"/>
    <xf numFmtId="0" fontId="39" fillId="14" borderId="3" applyNumberFormat="0" applyAlignment="0" applyProtection="0"/>
    <xf numFmtId="0" fontId="16" fillId="14" borderId="3" applyNumberFormat="0" applyAlignment="0" applyProtection="0"/>
    <xf numFmtId="0" fontId="16" fillId="4" borderId="3" applyNumberFormat="0" applyAlignment="0" applyProtection="0"/>
    <xf numFmtId="0" fontId="40" fillId="14" borderId="3" applyNumberFormat="0" applyAlignment="0" applyProtection="0"/>
    <xf numFmtId="0" fontId="16" fillId="14" borderId="3" applyNumberFormat="0" applyAlignment="0" applyProtection="0"/>
    <xf numFmtId="0" fontId="5" fillId="0" borderId="0" applyNumberFormat="0" applyFont="0" applyFill="0" applyBorder="0" applyProtection="0">
      <alignment horizontal="centerContinuous" wrapText="1"/>
    </xf>
    <xf numFmtId="0" fontId="17" fillId="27" borderId="4" applyNumberFormat="0" applyAlignment="0" applyProtection="0"/>
    <xf numFmtId="0" fontId="17" fillId="27" borderId="4" applyNumberFormat="0" applyAlignment="0" applyProtection="0"/>
    <xf numFmtId="0" fontId="77" fillId="3" borderId="2" applyNumberFormat="0" applyAlignment="0" applyProtection="0"/>
    <xf numFmtId="0" fontId="41" fillId="27" borderId="4" applyNumberFormat="0" applyAlignment="0" applyProtection="0"/>
    <xf numFmtId="0" fontId="42" fillId="27" borderId="4" applyNumberFormat="0" applyAlignment="0" applyProtection="0"/>
    <xf numFmtId="0" fontId="17" fillId="27" borderId="4" applyNumberFormat="0" applyAlignment="0" applyProtection="0"/>
    <xf numFmtId="43" fontId="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165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3" fillId="0" borderId="0" applyNumberFormat="0" applyFill="0" applyBorder="0" applyAlignment="0" applyProtection="0">
      <protection locked="0"/>
    </xf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" fontId="46" fillId="0" borderId="0" applyNumberFormat="0" applyFill="0" applyBorder="0" applyAlignment="0" applyProtection="0"/>
    <xf numFmtId="1" fontId="46" fillId="0" borderId="0" applyNumberFormat="0" applyFill="0" applyBorder="0" applyAlignment="0" applyProtection="0"/>
    <xf numFmtId="1" fontId="46" fillId="0" borderId="0" applyNumberForma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19" fillId="10" borderId="0" applyNumberFormat="0" applyBorder="0" applyAlignment="0" applyProtection="0"/>
    <xf numFmtId="0" fontId="8" fillId="0" borderId="0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7" fillId="0" borderId="1">
      <alignment horizontal="center" vertical="center" wrapText="1"/>
    </xf>
    <xf numFmtId="0" fontId="8" fillId="0" borderId="0">
      <alignment horizontal="left" wrapText="1"/>
    </xf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49" fillId="0" borderId="6" applyNumberFormat="0" applyFill="0" applyAlignment="0" applyProtection="0"/>
    <xf numFmtId="0" fontId="25" fillId="0" borderId="6" applyNumberFormat="0" applyFill="0" applyAlignment="0" applyProtection="0"/>
    <xf numFmtId="0" fontId="72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50" fillId="0" borderId="7" applyNumberFormat="0" applyFill="0" applyAlignment="0" applyProtection="0"/>
    <xf numFmtId="0" fontId="26" fillId="0" borderId="7" applyNumberFormat="0" applyFill="0" applyAlignment="0" applyProtection="0"/>
    <xf numFmtId="0" fontId="73" fillId="0" borderId="7" applyNumberFormat="0" applyFill="0" applyAlignment="0" applyProtection="0"/>
    <xf numFmtId="0" fontId="26" fillId="0" borderId="7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51" fillId="0" borderId="9" applyNumberFormat="0" applyFill="0" applyAlignment="0" applyProtection="0"/>
    <xf numFmtId="0" fontId="27" fillId="0" borderId="9" applyNumberFormat="0" applyFill="0" applyAlignment="0" applyProtection="0"/>
    <xf numFmtId="0" fontId="74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5" fontId="52" fillId="28" borderId="10">
      <alignment horizontal="left" vertical="center" wrapText="1"/>
    </xf>
    <xf numFmtId="0" fontId="9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" fontId="55" fillId="0" borderId="0" applyNumberFormat="0" applyFill="0" applyBorder="0" applyAlignment="0" applyProtection="0"/>
    <xf numFmtId="0" fontId="20" fillId="6" borderId="3" applyNumberFormat="0" applyAlignment="0" applyProtection="0"/>
    <xf numFmtId="0" fontId="20" fillId="6" borderId="3" applyNumberFormat="0" applyAlignment="0" applyProtection="0"/>
    <xf numFmtId="0" fontId="56" fillId="6" borderId="3" applyNumberFormat="0" applyAlignment="0" applyProtection="0"/>
    <xf numFmtId="0" fontId="20" fillId="6" borderId="3" applyNumberFormat="0" applyAlignment="0" applyProtection="0"/>
    <xf numFmtId="0" fontId="20" fillId="15" borderId="3" applyNumberFormat="0" applyAlignment="0" applyProtection="0"/>
    <xf numFmtId="0" fontId="57" fillId="6" borderId="3" applyNumberFormat="0" applyAlignment="0" applyProtection="0"/>
    <xf numFmtId="0" fontId="20" fillId="6" borderId="3" applyNumberFormat="0" applyAlignment="0" applyProtection="0"/>
    <xf numFmtId="0" fontId="7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7" fillId="0" borderId="0">
      <alignment horizontal="center" vertical="center"/>
    </xf>
    <xf numFmtId="0" fontId="21" fillId="0" borderId="11" applyNumberFormat="0" applyFill="0" applyAlignment="0" applyProtection="0"/>
    <xf numFmtId="0" fontId="21" fillId="0" borderId="11" applyNumberFormat="0" applyFill="0" applyAlignment="0" applyProtection="0"/>
    <xf numFmtId="0" fontId="58" fillId="0" borderId="11" applyNumberFormat="0" applyFill="0" applyAlignment="0" applyProtection="0"/>
    <xf numFmtId="0" fontId="59" fillId="0" borderId="11" applyNumberFormat="0" applyFill="0" applyAlignment="0" applyProtection="0"/>
    <xf numFmtId="0" fontId="21" fillId="0" borderId="11" applyNumberFormat="0" applyFill="0" applyAlignment="0" applyProtection="0"/>
    <xf numFmtId="10" fontId="60" fillId="0" borderId="12" applyFill="0" applyAlignment="0" applyProtection="0">
      <protection locked="0"/>
    </xf>
    <xf numFmtId="10" fontId="60" fillId="0" borderId="12" applyFill="0" applyAlignment="0" applyProtection="0">
      <protection locked="0"/>
    </xf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22" fillId="15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71" fillId="0" borderId="0" applyAlignment="0">
      <alignment vertical="top" wrapText="1"/>
      <protection locked="0"/>
    </xf>
    <xf numFmtId="0" fontId="3" fillId="0" borderId="0" applyNumberFormat="0" applyBorder="0" applyProtection="0"/>
    <xf numFmtId="0" fontId="12" fillId="0" borderId="0"/>
    <xf numFmtId="0" fontId="13" fillId="0" borderId="0">
      <alignment vertical="top"/>
    </xf>
    <xf numFmtId="0" fontId="6" fillId="0" borderId="0"/>
    <xf numFmtId="0" fontId="6" fillId="0" borderId="0"/>
    <xf numFmtId="0" fontId="34" fillId="0" borderId="0"/>
    <xf numFmtId="0" fontId="11" fillId="0" borderId="0"/>
    <xf numFmtId="0" fontId="1" fillId="0" borderId="0"/>
    <xf numFmtId="0" fontId="1" fillId="0" borderId="0"/>
    <xf numFmtId="37" fontId="11" fillId="0" borderId="0"/>
    <xf numFmtId="0" fontId="81" fillId="0" borderId="0" applyNumberFormat="0" applyBorder="0" applyAlignment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2" fillId="0" borderId="0"/>
    <xf numFmtId="0" fontId="6" fillId="0" borderId="0"/>
    <xf numFmtId="0" fontId="11" fillId="0" borderId="0"/>
    <xf numFmtId="0" fontId="6" fillId="0" borderId="0"/>
    <xf numFmtId="0" fontId="80" fillId="0" borderId="0"/>
    <xf numFmtId="0" fontId="80" fillId="0" borderId="0"/>
    <xf numFmtId="0" fontId="8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6" fillId="0" borderId="0"/>
    <xf numFmtId="0" fontId="4" fillId="0" borderId="0" applyNumberFormat="0" applyBorder="0" applyProtection="0"/>
    <xf numFmtId="0" fontId="12" fillId="0" borderId="0"/>
    <xf numFmtId="0" fontId="80" fillId="0" borderId="0"/>
    <xf numFmtId="0" fontId="3" fillId="0" borderId="0" applyNumberFormat="0" applyFont="0" applyBorder="0" applyProtection="0"/>
    <xf numFmtId="0" fontId="6" fillId="0" borderId="0"/>
    <xf numFmtId="0" fontId="12" fillId="0" borderId="0"/>
    <xf numFmtId="0" fontId="6" fillId="0" borderId="0"/>
    <xf numFmtId="0" fontId="6" fillId="0" borderId="0"/>
    <xf numFmtId="0" fontId="80" fillId="0" borderId="0"/>
    <xf numFmtId="0" fontId="6" fillId="0" borderId="0"/>
    <xf numFmtId="0" fontId="1" fillId="0" borderId="0"/>
    <xf numFmtId="0" fontId="1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3" fillId="0" borderId="0"/>
    <xf numFmtId="0" fontId="6" fillId="0" borderId="0"/>
    <xf numFmtId="0" fontId="1" fillId="0" borderId="0"/>
    <xf numFmtId="0" fontId="1" fillId="0" borderId="0"/>
    <xf numFmtId="0" fontId="34" fillId="0" borderId="0"/>
    <xf numFmtId="0" fontId="6" fillId="0" borderId="0"/>
    <xf numFmtId="0" fontId="80" fillId="0" borderId="0"/>
    <xf numFmtId="0" fontId="1" fillId="0" borderId="0"/>
    <xf numFmtId="0" fontId="1" fillId="0" borderId="0"/>
    <xf numFmtId="0" fontId="6" fillId="0" borderId="0"/>
    <xf numFmtId="0" fontId="6" fillId="0" borderId="13"/>
    <xf numFmtId="0" fontId="83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3" fillId="0" borderId="0"/>
    <xf numFmtId="0" fontId="6" fillId="0" borderId="0"/>
    <xf numFmtId="0" fontId="83" fillId="0" borderId="0"/>
    <xf numFmtId="0" fontId="80" fillId="0" borderId="0"/>
    <xf numFmtId="0" fontId="3" fillId="0" borderId="0"/>
    <xf numFmtId="0" fontId="80" fillId="0" borderId="0"/>
    <xf numFmtId="0" fontId="6" fillId="0" borderId="0"/>
    <xf numFmtId="0" fontId="1" fillId="0" borderId="0"/>
    <xf numFmtId="0" fontId="1" fillId="0" borderId="0"/>
    <xf numFmtId="0" fontId="80" fillId="0" borderId="0"/>
    <xf numFmtId="0" fontId="6" fillId="0" borderId="0"/>
    <xf numFmtId="0" fontId="80" fillId="0" borderId="0"/>
    <xf numFmtId="0" fontId="80" fillId="0" borderId="0"/>
    <xf numFmtId="0" fontId="6" fillId="0" borderId="0"/>
    <xf numFmtId="0" fontId="4" fillId="0" borderId="0" applyNumberFormat="0" applyBorder="0" applyProtection="0"/>
    <xf numFmtId="0" fontId="6" fillId="0" borderId="0"/>
    <xf numFmtId="0" fontId="4" fillId="0" borderId="0" applyNumberFormat="0" applyBorder="0" applyProtection="0"/>
    <xf numFmtId="0" fontId="6" fillId="0" borderId="0"/>
    <xf numFmtId="0" fontId="6" fillId="9" borderId="14" applyNumberFormat="0" applyFont="0" applyAlignment="0" applyProtection="0"/>
    <xf numFmtId="0" fontId="6" fillId="9" borderId="14" applyNumberFormat="0" applyFont="0" applyAlignment="0" applyProtection="0"/>
    <xf numFmtId="0" fontId="6" fillId="9" borderId="14" applyNumberFormat="0" applyFont="0" applyAlignment="0" applyProtection="0"/>
    <xf numFmtId="0" fontId="30" fillId="9" borderId="14" applyNumberFormat="0" applyFont="0" applyAlignment="0" applyProtection="0"/>
    <xf numFmtId="0" fontId="11" fillId="9" borderId="14" applyNumberFormat="0" applyFont="0" applyAlignment="0" applyProtection="0"/>
    <xf numFmtId="0" fontId="6" fillId="9" borderId="14" applyNumberFormat="0" applyFont="0" applyAlignment="0" applyProtection="0"/>
    <xf numFmtId="3" fontId="7" fillId="0" borderId="0">
      <alignment horizontal="right"/>
    </xf>
    <xf numFmtId="3" fontId="7" fillId="0" borderId="0">
      <alignment horizontal="right"/>
    </xf>
    <xf numFmtId="3" fontId="7" fillId="0" borderId="0">
      <alignment horizontal="right"/>
    </xf>
    <xf numFmtId="0" fontId="23" fillId="14" borderId="15" applyNumberFormat="0" applyAlignment="0" applyProtection="0"/>
    <xf numFmtId="0" fontId="23" fillId="14" borderId="15" applyNumberFormat="0" applyAlignment="0" applyProtection="0"/>
    <xf numFmtId="0" fontId="64" fillId="14" borderId="15" applyNumberFormat="0" applyAlignment="0" applyProtection="0"/>
    <xf numFmtId="0" fontId="23" fillId="14" borderId="15" applyNumberFormat="0" applyAlignment="0" applyProtection="0"/>
    <xf numFmtId="0" fontId="23" fillId="4" borderId="15" applyNumberFormat="0" applyAlignment="0" applyProtection="0"/>
    <xf numFmtId="0" fontId="65" fillId="14" borderId="15" applyNumberFormat="0" applyAlignment="0" applyProtection="0"/>
    <xf numFmtId="0" fontId="23" fillId="14" borderId="15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1" fontId="66" fillId="0" borderId="16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" fillId="0" borderId="17" applyBorder="0">
      <alignment horizontal="right"/>
    </xf>
    <xf numFmtId="0" fontId="7" fillId="0" borderId="17" applyBorder="0">
      <alignment horizontal="right"/>
    </xf>
    <xf numFmtId="0" fontId="7" fillId="0" borderId="17" applyBorder="0">
      <alignment horizontal="right"/>
    </xf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168" fontId="6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67" fillId="0" borderId="19" applyNumberFormat="0" applyFill="0" applyAlignment="0" applyProtection="0"/>
    <xf numFmtId="0" fontId="24" fillId="0" borderId="19" applyNumberFormat="0" applyFill="0" applyAlignment="0" applyProtection="0"/>
    <xf numFmtId="0" fontId="24" fillId="0" borderId="18" applyNumberFormat="0" applyFill="0" applyAlignment="0" applyProtection="0"/>
    <xf numFmtId="0" fontId="33" fillId="0" borderId="19" applyNumberFormat="0" applyFill="0" applyAlignment="0" applyProtection="0"/>
    <xf numFmtId="0" fontId="24" fillId="0" borderId="19" applyNumberFormat="0" applyFill="0" applyAlignment="0" applyProtection="0"/>
    <xf numFmtId="15" fontId="68" fillId="28" borderId="10">
      <alignment horizontal="left" vertical="center"/>
    </xf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Fill="1"/>
    <xf numFmtId="0" fontId="1" fillId="0" borderId="0" xfId="13" applyFill="1"/>
    <xf numFmtId="167" fontId="0" fillId="0" borderId="0" xfId="0" applyNumberFormat="1" applyFill="1"/>
    <xf numFmtId="0" fontId="1" fillId="0" borderId="0" xfId="13" applyFill="1" applyBorder="1"/>
    <xf numFmtId="0" fontId="5" fillId="0" borderId="0" xfId="13" applyFont="1" applyFill="1" applyBorder="1"/>
    <xf numFmtId="167" fontId="1" fillId="0" borderId="0" xfId="13" applyNumberFormat="1" applyFill="1"/>
    <xf numFmtId="0" fontId="6" fillId="0" borderId="0" xfId="14" applyFill="1" applyBorder="1"/>
    <xf numFmtId="166" fontId="6" fillId="0" borderId="0" xfId="14" applyNumberFormat="1" applyBorder="1"/>
    <xf numFmtId="40" fontId="6" fillId="0" borderId="0" xfId="14" applyNumberFormat="1" applyFill="1" applyBorder="1"/>
    <xf numFmtId="0" fontId="1" fillId="0" borderId="0" xfId="13" applyFill="1"/>
    <xf numFmtId="166" fontId="5" fillId="0" borderId="0" xfId="14" applyNumberFormat="1" applyFont="1" applyFill="1" applyBorder="1"/>
    <xf numFmtId="0" fontId="0" fillId="0" borderId="0" xfId="0" applyFill="1" applyBorder="1"/>
    <xf numFmtId="0" fontId="0" fillId="0" borderId="0" xfId="0" applyBorder="1"/>
    <xf numFmtId="166" fontId="0" fillId="0" borderId="0" xfId="0" applyNumberFormat="1" applyFill="1" applyBorder="1"/>
    <xf numFmtId="167" fontId="0" fillId="0" borderId="0" xfId="0" applyNumberFormat="1" applyFill="1" applyBorder="1"/>
    <xf numFmtId="166" fontId="6" fillId="0" borderId="0" xfId="14" applyNumberFormat="1" applyFill="1" applyBorder="1"/>
    <xf numFmtId="0" fontId="6" fillId="0" borderId="0" xfId="14" applyBorder="1"/>
    <xf numFmtId="166" fontId="6" fillId="0" borderId="0" xfId="14" applyNumberFormat="1" applyFill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0" fillId="0" borderId="0" xfId="0" applyNumberFormat="1" applyBorder="1"/>
    <xf numFmtId="170" fontId="2" fillId="0" borderId="0" xfId="0" applyNumberFormat="1" applyFont="1" applyFill="1"/>
    <xf numFmtId="170" fontId="0" fillId="0" borderId="0" xfId="0" applyNumberFormat="1" applyFill="1"/>
    <xf numFmtId="170" fontId="0" fillId="0" borderId="0" xfId="0" applyNumberFormat="1" applyFill="1" applyAlignment="1">
      <alignment horizontal="center"/>
    </xf>
    <xf numFmtId="170" fontId="2" fillId="0" borderId="0" xfId="0" applyNumberFormat="1" applyFont="1" applyFill="1" applyAlignment="1">
      <alignment horizontal="center" vertical="top" wrapText="1"/>
    </xf>
    <xf numFmtId="170" fontId="5" fillId="0" borderId="0" xfId="0" applyNumberFormat="1" applyFont="1" applyFill="1"/>
    <xf numFmtId="170" fontId="1" fillId="0" borderId="0" xfId="13" applyNumberFormat="1" applyFill="1"/>
    <xf numFmtId="170" fontId="2" fillId="0" borderId="0" xfId="13" applyNumberFormat="1" applyFont="1" applyFill="1"/>
    <xf numFmtId="170" fontId="1" fillId="0" borderId="0" xfId="13" applyNumberFormat="1" applyFill="1" applyAlignment="1">
      <alignment horizontal="center"/>
    </xf>
    <xf numFmtId="170" fontId="2" fillId="0" borderId="0" xfId="0" applyNumberFormat="1" applyFont="1" applyFill="1" applyBorder="1"/>
    <xf numFmtId="170" fontId="0" fillId="0" borderId="0" xfId="0" applyNumberFormat="1" applyFill="1" applyBorder="1"/>
    <xf numFmtId="170" fontId="0" fillId="0" borderId="0" xfId="0" applyNumberFormat="1" applyFill="1" applyBorder="1" applyAlignment="1">
      <alignment horizontal="center"/>
    </xf>
    <xf numFmtId="170" fontId="6" fillId="0" borderId="0" xfId="14" applyNumberFormat="1" applyFont="1" applyFill="1" applyBorder="1"/>
    <xf numFmtId="170" fontId="6" fillId="0" borderId="0" xfId="14" applyNumberFormat="1" applyBorder="1"/>
    <xf numFmtId="170" fontId="6" fillId="0" borderId="0" xfId="14" applyNumberFormat="1" applyBorder="1" applyAlignment="1">
      <alignment horizontal="center"/>
    </xf>
    <xf numFmtId="170" fontId="5" fillId="0" borderId="0" xfId="14" applyNumberFormat="1" applyFont="1" applyFill="1" applyBorder="1"/>
    <xf numFmtId="170" fontId="5" fillId="0" borderId="0" xfId="14" applyNumberFormat="1" applyFont="1" applyBorder="1"/>
    <xf numFmtId="170" fontId="0" fillId="0" borderId="0" xfId="0" applyNumberFormat="1" applyBorder="1"/>
    <xf numFmtId="170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left"/>
    </xf>
    <xf numFmtId="170" fontId="2" fillId="0" borderId="0" xfId="0" applyNumberFormat="1" applyFont="1" applyFill="1" applyBorder="1" applyAlignment="1">
      <alignment horizontal="center"/>
    </xf>
    <xf numFmtId="170" fontId="0" fillId="0" borderId="0" xfId="0" applyNumberFormat="1"/>
    <xf numFmtId="0" fontId="1" fillId="0" borderId="0" xfId="13" applyFont="1" applyFill="1"/>
    <xf numFmtId="0" fontId="84" fillId="0" borderId="0" xfId="13" applyFont="1" applyFill="1"/>
    <xf numFmtId="0" fontId="84" fillId="0" borderId="0" xfId="13" applyFont="1" applyFill="1" applyBorder="1"/>
    <xf numFmtId="170" fontId="5" fillId="0" borderId="1" xfId="13" applyNumberFormat="1" applyFont="1" applyFill="1" applyBorder="1"/>
    <xf numFmtId="170" fontId="5" fillId="0" borderId="1" xfId="13" applyNumberFormat="1" applyFont="1" applyFill="1" applyBorder="1" applyAlignment="1">
      <alignment horizontal="center"/>
    </xf>
    <xf numFmtId="0" fontId="5" fillId="0" borderId="0" xfId="13" applyFont="1" applyFill="1" applyAlignment="1">
      <alignment horizontal="center" vertical="top"/>
    </xf>
    <xf numFmtId="167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" fillId="0" borderId="0" xfId="0" applyFont="1" applyFill="1" applyAlignment="1">
      <alignment horizontal="center" vertical="top" wrapText="1"/>
    </xf>
    <xf numFmtId="0" fontId="85" fillId="0" borderId="0" xfId="13" applyFont="1" applyFill="1"/>
    <xf numFmtId="0" fontId="85" fillId="0" borderId="0" xfId="0" applyFont="1" applyFill="1" applyAlignment="1">
      <alignment horizontal="center"/>
    </xf>
    <xf numFmtId="3" fontId="84" fillId="0" borderId="0" xfId="13" applyNumberFormat="1" applyFont="1" applyFill="1"/>
    <xf numFmtId="3" fontId="1" fillId="0" borderId="0" xfId="13" applyNumberFormat="1" applyFont="1" applyFill="1"/>
    <xf numFmtId="3" fontId="84" fillId="0" borderId="0" xfId="13" applyNumberFormat="1" applyFont="1" applyFill="1" applyBorder="1"/>
    <xf numFmtId="170" fontId="5" fillId="0" borderId="1" xfId="13" applyNumberFormat="1" applyFon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1" fillId="0" borderId="0" xfId="13" applyNumberFormat="1" applyFont="1" applyFill="1"/>
    <xf numFmtId="170" fontId="1" fillId="0" borderId="20" xfId="13" applyNumberFormat="1" applyFill="1" applyBorder="1"/>
    <xf numFmtId="10" fontId="0" fillId="0" borderId="0" xfId="0" applyNumberFormat="1" applyFill="1"/>
    <xf numFmtId="10" fontId="0" fillId="0" borderId="20" xfId="0" applyNumberFormat="1" applyFill="1" applyBorder="1"/>
    <xf numFmtId="170" fontId="5" fillId="0" borderId="1" xfId="14" applyNumberFormat="1" applyFont="1" applyFill="1" applyBorder="1" applyAlignment="1">
      <alignment horizontal="right"/>
    </xf>
    <xf numFmtId="170" fontId="6" fillId="0" borderId="0" xfId="14" applyNumberFormat="1" applyFill="1" applyBorder="1"/>
    <xf numFmtId="0" fontId="0" fillId="0" borderId="0" xfId="13" applyFont="1" applyFill="1"/>
  </cellXfs>
  <cellStyles count="579">
    <cellStyle name="%" xfId="4"/>
    <cellStyle name="% 2" xfId="16"/>
    <cellStyle name="% 2 2" xfId="17"/>
    <cellStyle name="% 3" xfId="18"/>
    <cellStyle name="% 4" xfId="19"/>
    <cellStyle name="% 5" xfId="20"/>
    <cellStyle name="% 6" xfId="21"/>
    <cellStyle name="% 6 2" xfId="22"/>
    <cellStyle name="% 7" xfId="23"/>
    <cellStyle name="% 8" xfId="15"/>
    <cellStyle name="%_1213 RollForward GAG Model v1_11 NORTH" xfId="24"/>
    <cellStyle name="%_1213 RollForward GAG Model v1_5 SOUTH" xfId="25"/>
    <cellStyle name="%_1213 RollForward GAG Model v1_6 SOUTH" xfId="26"/>
    <cellStyle name="%_Sheet1" xfId="27"/>
    <cellStyle name="%_T3a Sec" xfId="28"/>
    <cellStyle name="%_T3a Sec 2" xfId="29"/>
    <cellStyle name="]_x000d__x000a_Zoomed=1_x000d__x000a_Row=0_x000d__x000a_Column=0_x000d__x000a_Height=0_x000d__x000a_Width=0_x000d__x000a_FontName=FoxFont_x000d__x000a_FontStyle=0_x000d__x000a_FontSize=9_x000d__x000a_PrtFontName=FoxPrin" xfId="30"/>
    <cellStyle name="]_x000d__x000a_Zoomed=1_x000d__x000a_Row=0_x000d__x000a_Column=0_x000d__x000a_Height=0_x000d__x000a_Width=0_x000d__x000a_FontName=FoxFont_x000d__x000a_FontStyle=0_x000d__x000a_FontSize=9_x000d__x000a_PrtFontName=FoxPrin 2" xfId="31"/>
    <cellStyle name="]_x000d__x000a_Zoomed=1_x000d__x000a_Row=0_x000d__x000a_Column=0_x000d__x000a_Height=0_x000d__x000a_Width=0_x000d__x000a_FontName=FoxFont_x000d__x000a_FontStyle=0_x000d__x000a_FontSize=9_x000d__x000a_PrtFontName=FoxPrin 3" xfId="32"/>
    <cellStyle name="_38006 University Academy Keighley MFG Calculation" xfId="33"/>
    <cellStyle name="_Academies template payment sheet for YPLA New (2)" xfId="34"/>
    <cellStyle name="_Academies template payment sheet for YPLA New (2)_November openers payment schedule" xfId="35"/>
    <cellStyle name="_Academies template payment sheet for YPLA New (2)_November openers payment schedule 2" xfId="36"/>
    <cellStyle name="_Academies template payment sheet for YPLA New (2)_November openers payment schedule_MASTER LIST from August and September publications" xfId="37"/>
    <cellStyle name="_Academies template payment sheet for YPLA New (2)_November openers payment schedule_MASTER LIST SEL" xfId="38"/>
    <cellStyle name="_Academies template payment sheet for YPLA New (2)_November openers payment schedule_SEL Academies Contact List for CRM" xfId="39"/>
    <cellStyle name="_Academies template payment sheet for YPLA New (2)_Payment Schedule 2010 new LACSEG" xfId="40"/>
    <cellStyle name="_Academies template payment sheet for YPLA New (2)_Payment Schedule 2010 new LACSEG 2" xfId="41"/>
    <cellStyle name="_Academies template payment sheet for YPLA New (2)_Payment Schedule 2010 new LACSEG_MASTER LIST from August and September publications" xfId="42"/>
    <cellStyle name="_Academies template payment sheet for YPLA New (2)_Payment Schedule 2010 new LACSEG_MASTER LIST SEL" xfId="43"/>
    <cellStyle name="_Academies template payment sheet for YPLA New (2)_Payment Schedule 2010 new LACSEG_SEL Academies Contact List for CRM" xfId="44"/>
    <cellStyle name="_AY1213 Unit values" xfId="45"/>
    <cellStyle name="20% - Accent1 2" xfId="46"/>
    <cellStyle name="20% - Accent1 2 2" xfId="47"/>
    <cellStyle name="20% - Accent1 2 3" xfId="48"/>
    <cellStyle name="20% - Accent1 2 4" xfId="49"/>
    <cellStyle name="20% - Accent1 2 5" xfId="50"/>
    <cellStyle name="20% - Accent1 3" xfId="51"/>
    <cellStyle name="20% - Accent1 3 2" xfId="52"/>
    <cellStyle name="20% - Accent1 4" xfId="53"/>
    <cellStyle name="20% - Accent2 2" xfId="54"/>
    <cellStyle name="20% - Accent2 2 2" xfId="55"/>
    <cellStyle name="20% - Accent2 2 3" xfId="56"/>
    <cellStyle name="20% - Accent2 2 4" xfId="57"/>
    <cellStyle name="20% - Accent2 2 5" xfId="58"/>
    <cellStyle name="20% - Accent2 3" xfId="59"/>
    <cellStyle name="20% - Accent2 3 2" xfId="60"/>
    <cellStyle name="20% - Accent2 4" xfId="61"/>
    <cellStyle name="20% - Accent3 2" xfId="62"/>
    <cellStyle name="20% - Accent3 2 2" xfId="63"/>
    <cellStyle name="20% - Accent3 2 3" xfId="64"/>
    <cellStyle name="20% - Accent3 2 4" xfId="65"/>
    <cellStyle name="20% - Accent3 2 5" xfId="66"/>
    <cellStyle name="20% - Accent3 3" xfId="67"/>
    <cellStyle name="20% - Accent3 3 2" xfId="68"/>
    <cellStyle name="20% - Accent3 4" xfId="69"/>
    <cellStyle name="20% - Accent4 2" xfId="70"/>
    <cellStyle name="20% - Accent4 2 2" xfId="71"/>
    <cellStyle name="20% - Accent4 2 3" xfId="72"/>
    <cellStyle name="20% - Accent4 2 4" xfId="73"/>
    <cellStyle name="20% - Accent4 2 5" xfId="74"/>
    <cellStyle name="20% - Accent4 3" xfId="75"/>
    <cellStyle name="20% - Accent4 3 2" xfId="76"/>
    <cellStyle name="20% - Accent4 4" xfId="77"/>
    <cellStyle name="20% - Accent5 2" xfId="78"/>
    <cellStyle name="20% - Accent5 2 2" xfId="79"/>
    <cellStyle name="20% - Accent5 2 3" xfId="80"/>
    <cellStyle name="20% - Accent5 3" xfId="81"/>
    <cellStyle name="20% - Accent5 3 2" xfId="82"/>
    <cellStyle name="20% - Accent5 4" xfId="83"/>
    <cellStyle name="20% - Accent6 2" xfId="84"/>
    <cellStyle name="20% - Accent6 2 2" xfId="85"/>
    <cellStyle name="20% - Accent6 2 3" xfId="86"/>
    <cellStyle name="20% - Accent6 2 4" xfId="87"/>
    <cellStyle name="20% - Accent6 2 5" xfId="88"/>
    <cellStyle name="20% - Accent6 3" xfId="89"/>
    <cellStyle name="20% - Accent6 3 2" xfId="90"/>
    <cellStyle name="20% - Accent6 4" xfId="91"/>
    <cellStyle name="40% - Accent1 2" xfId="92"/>
    <cellStyle name="40% - Accent1 2 2" xfId="93"/>
    <cellStyle name="40% - Accent1 2 3" xfId="94"/>
    <cellStyle name="40% - Accent1 2 4" xfId="95"/>
    <cellStyle name="40% - Accent1 2 5" xfId="96"/>
    <cellStyle name="40% - Accent1 3" xfId="97"/>
    <cellStyle name="40% - Accent1 3 2" xfId="98"/>
    <cellStyle name="40% - Accent1 4" xfId="99"/>
    <cellStyle name="40% - Accent2 2" xfId="100"/>
    <cellStyle name="40% - Accent2 2 2" xfId="101"/>
    <cellStyle name="40% - Accent2 2 3" xfId="102"/>
    <cellStyle name="40% - Accent2 3" xfId="103"/>
    <cellStyle name="40% - Accent2 3 2" xfId="104"/>
    <cellStyle name="40% - Accent2 4" xfId="105"/>
    <cellStyle name="40% - Accent3 2" xfId="106"/>
    <cellStyle name="40% - Accent3 2 2" xfId="107"/>
    <cellStyle name="40% - Accent3 2 3" xfId="108"/>
    <cellStyle name="40% - Accent3 2 4" xfId="109"/>
    <cellStyle name="40% - Accent3 2 5" xfId="110"/>
    <cellStyle name="40% - Accent3 3" xfId="111"/>
    <cellStyle name="40% - Accent3 3 2" xfId="112"/>
    <cellStyle name="40% - Accent3 4" xfId="113"/>
    <cellStyle name="40% - Accent4 2" xfId="114"/>
    <cellStyle name="40% - Accent4 2 2" xfId="115"/>
    <cellStyle name="40% - Accent4 2 3" xfId="116"/>
    <cellStyle name="40% - Accent4 2 4" xfId="117"/>
    <cellStyle name="40% - Accent4 2 5" xfId="118"/>
    <cellStyle name="40% - Accent4 3" xfId="119"/>
    <cellStyle name="40% - Accent4 3 2" xfId="120"/>
    <cellStyle name="40% - Accent4 4" xfId="121"/>
    <cellStyle name="40% - Accent5 2" xfId="122"/>
    <cellStyle name="40% - Accent5 2 2" xfId="123"/>
    <cellStyle name="40% - Accent5 2 3" xfId="124"/>
    <cellStyle name="40% - Accent5 3" xfId="125"/>
    <cellStyle name="40% - Accent5 3 2" xfId="126"/>
    <cellStyle name="40% - Accent5 4" xfId="127"/>
    <cellStyle name="40% - Accent6 2" xfId="128"/>
    <cellStyle name="40% - Accent6 2 2" xfId="129"/>
    <cellStyle name="40% - Accent6 2 3" xfId="130"/>
    <cellStyle name="40% - Accent6 2 4" xfId="131"/>
    <cellStyle name="40% - Accent6 2 5" xfId="132"/>
    <cellStyle name="40% - Accent6 3" xfId="133"/>
    <cellStyle name="40% - Accent6 3 2" xfId="134"/>
    <cellStyle name="40% - Accent6 4" xfId="135"/>
    <cellStyle name="60% - Accent1 2" xfId="136"/>
    <cellStyle name="60% - Accent1 2 2" xfId="137"/>
    <cellStyle name="60% - Accent1 2 3" xfId="138"/>
    <cellStyle name="60% - Accent1 2 4" xfId="139"/>
    <cellStyle name="60% - Accent1 2 5" xfId="140"/>
    <cellStyle name="60% - Accent1 3" xfId="141"/>
    <cellStyle name="60% - Accent1 4" xfId="142"/>
    <cellStyle name="60% - Accent2 2" xfId="143"/>
    <cellStyle name="60% - Accent2 2 2" xfId="144"/>
    <cellStyle name="60% - Accent2 2 3" xfId="145"/>
    <cellStyle name="60% - Accent2 3" xfId="146"/>
    <cellStyle name="60% - Accent2 4" xfId="147"/>
    <cellStyle name="60% - Accent3 2" xfId="148"/>
    <cellStyle name="60% - Accent3 2 2" xfId="149"/>
    <cellStyle name="60% - Accent3 2 3" xfId="150"/>
    <cellStyle name="60% - Accent3 2 4" xfId="151"/>
    <cellStyle name="60% - Accent3 2 5" xfId="152"/>
    <cellStyle name="60% - Accent3 3" xfId="153"/>
    <cellStyle name="60% - Accent3 4" xfId="154"/>
    <cellStyle name="60% - Accent4 2" xfId="155"/>
    <cellStyle name="60% - Accent4 2 2" xfId="156"/>
    <cellStyle name="60% - Accent4 2 3" xfId="157"/>
    <cellStyle name="60% - Accent4 2 4" xfId="158"/>
    <cellStyle name="60% - Accent4 2 5" xfId="159"/>
    <cellStyle name="60% - Accent4 3" xfId="160"/>
    <cellStyle name="60% - Accent4 4" xfId="161"/>
    <cellStyle name="60% - Accent5 2" xfId="162"/>
    <cellStyle name="60% - Accent5 2 2" xfId="163"/>
    <cellStyle name="60% - Accent5 2 3" xfId="164"/>
    <cellStyle name="60% - Accent5 3" xfId="165"/>
    <cellStyle name="60% - Accent5 4" xfId="166"/>
    <cellStyle name="60% - Accent6 2" xfId="167"/>
    <cellStyle name="60% - Accent6 2 2" xfId="168"/>
    <cellStyle name="60% - Accent6 2 3" xfId="169"/>
    <cellStyle name="60% - Accent6 2 4" xfId="170"/>
    <cellStyle name="60% - Accent6 2 5" xfId="171"/>
    <cellStyle name="60% - Accent6 3" xfId="172"/>
    <cellStyle name="60% - Accent6 4" xfId="173"/>
    <cellStyle name="Accent1 2" xfId="174"/>
    <cellStyle name="Accent1 2 2" xfId="175"/>
    <cellStyle name="Accent1 2 3" xfId="176"/>
    <cellStyle name="Accent1 2 4" xfId="177"/>
    <cellStyle name="Accent1 2 5" xfId="178"/>
    <cellStyle name="Accent1 3" xfId="179"/>
    <cellStyle name="Accent1 4" xfId="180"/>
    <cellStyle name="Accent2 2" xfId="181"/>
    <cellStyle name="Accent2 2 2" xfId="182"/>
    <cellStyle name="Accent2 2 3" xfId="183"/>
    <cellStyle name="Accent2 3" xfId="184"/>
    <cellStyle name="Accent2 4" xfId="185"/>
    <cellStyle name="Accent3 2" xfId="186"/>
    <cellStyle name="Accent3 2 2" xfId="187"/>
    <cellStyle name="Accent3 2 3" xfId="188"/>
    <cellStyle name="Accent3 3" xfId="189"/>
    <cellStyle name="Accent3 4" xfId="190"/>
    <cellStyle name="Accent4 2" xfId="191"/>
    <cellStyle name="Accent4 2 2" xfId="192"/>
    <cellStyle name="Accent4 2 3" xfId="193"/>
    <cellStyle name="Accent4 2 4" xfId="194"/>
    <cellStyle name="Accent4 2 5" xfId="195"/>
    <cellStyle name="Accent4 3" xfId="196"/>
    <cellStyle name="Accent4 4" xfId="197"/>
    <cellStyle name="Accent5 2" xfId="198"/>
    <cellStyle name="Accent5 2 2" xfId="199"/>
    <cellStyle name="Accent5 2 3" xfId="200"/>
    <cellStyle name="Accent5 3" xfId="201"/>
    <cellStyle name="Accent5 4" xfId="202"/>
    <cellStyle name="Accent6 2" xfId="203"/>
    <cellStyle name="Accent6 2 2" xfId="204"/>
    <cellStyle name="Accent6 2 3" xfId="205"/>
    <cellStyle name="Accent6 3" xfId="206"/>
    <cellStyle name="Accent6 4" xfId="207"/>
    <cellStyle name="Bad 2" xfId="208"/>
    <cellStyle name="Bad 2 2" xfId="209"/>
    <cellStyle name="Bad 2 3" xfId="210"/>
    <cellStyle name="Bad 3" xfId="211"/>
    <cellStyle name="Bad 4" xfId="212"/>
    <cellStyle name="Bad 5" xfId="213"/>
    <cellStyle name="Calculation 2" xfId="214"/>
    <cellStyle name="Calculation 2 2" xfId="215"/>
    <cellStyle name="Calculation 2 3" xfId="216"/>
    <cellStyle name="Calculation 2 4" xfId="217"/>
    <cellStyle name="Calculation 2 5" xfId="218"/>
    <cellStyle name="Calculation 3" xfId="219"/>
    <cellStyle name="Calculation 4" xfId="220"/>
    <cellStyle name="centre across selection" xfId="221"/>
    <cellStyle name="Check Cell 2" xfId="222"/>
    <cellStyle name="Check Cell 2 2" xfId="223"/>
    <cellStyle name="Check Cell 2 3" xfId="224"/>
    <cellStyle name="Check Cell 3" xfId="225"/>
    <cellStyle name="Check Cell 4" xfId="226"/>
    <cellStyle name="Check Cell 5" xfId="227"/>
    <cellStyle name="Comma 10" xfId="229"/>
    <cellStyle name="Comma 11" xfId="230"/>
    <cellStyle name="Comma 12" xfId="228"/>
    <cellStyle name="Comma 2" xfId="5"/>
    <cellStyle name="Comma 2 2" xfId="232"/>
    <cellStyle name="Comma 2 2 2" xfId="233"/>
    <cellStyle name="Comma 2 3" xfId="234"/>
    <cellStyle name="Comma 2 4" xfId="235"/>
    <cellStyle name="Comma 2 5" xfId="231"/>
    <cellStyle name="Comma 3" xfId="2"/>
    <cellStyle name="Comma 3 10" xfId="236"/>
    <cellStyle name="Comma 3 2" xfId="237"/>
    <cellStyle name="Comma 3 2 2" xfId="238"/>
    <cellStyle name="Comma 3 2 3" xfId="239"/>
    <cellStyle name="Comma 3 2 4" xfId="240"/>
    <cellStyle name="Comma 3 3" xfId="241"/>
    <cellStyle name="Comma 3 3 2" xfId="242"/>
    <cellStyle name="Comma 3 4" xfId="243"/>
    <cellStyle name="Comma 3 5" xfId="244"/>
    <cellStyle name="Comma 3 6" xfId="245"/>
    <cellStyle name="Comma 3 7" xfId="246"/>
    <cellStyle name="Comma 3 8" xfId="247"/>
    <cellStyle name="Comma 3 9" xfId="248"/>
    <cellStyle name="Comma 4" xfId="249"/>
    <cellStyle name="Comma 4 2" xfId="250"/>
    <cellStyle name="Comma 4 3" xfId="251"/>
    <cellStyle name="Comma 4 4" xfId="252"/>
    <cellStyle name="Comma 4 5" xfId="253"/>
    <cellStyle name="Comma 5" xfId="254"/>
    <cellStyle name="Comma 5 2" xfId="255"/>
    <cellStyle name="Comma 5 3" xfId="256"/>
    <cellStyle name="Comma 5 4" xfId="257"/>
    <cellStyle name="Comma 5 5" xfId="258"/>
    <cellStyle name="Comma 6" xfId="259"/>
    <cellStyle name="Comma 7" xfId="260"/>
    <cellStyle name="Comma 7 2" xfId="261"/>
    <cellStyle name="Comma 8" xfId="262"/>
    <cellStyle name="Comma 9" xfId="263"/>
    <cellStyle name="Comma 9 2" xfId="264"/>
    <cellStyle name="Comma0" xfId="265"/>
    <cellStyle name="Comma0 2" xfId="266"/>
    <cellStyle name="Comma0 3" xfId="267"/>
    <cellStyle name="Currency 2" xfId="6"/>
    <cellStyle name="Currency 2 2" xfId="269"/>
    <cellStyle name="Currency 2 2 2" xfId="270"/>
    <cellStyle name="Currency 2 3" xfId="271"/>
    <cellStyle name="Currency 2 4" xfId="272"/>
    <cellStyle name="Currency 2 5" xfId="273"/>
    <cellStyle name="Currency 2 6" xfId="268"/>
    <cellStyle name="Currency 3" xfId="274"/>
    <cellStyle name="Currency 3 2" xfId="275"/>
    <cellStyle name="Currency 3 2 2" xfId="276"/>
    <cellStyle name="Currency 3 2 3" xfId="277"/>
    <cellStyle name="Currency 3 2 4" xfId="278"/>
    <cellStyle name="Currency 3 3" xfId="279"/>
    <cellStyle name="Currency 3 3 2" xfId="280"/>
    <cellStyle name="Currency 3 4" xfId="281"/>
    <cellStyle name="Currency 3 5" xfId="282"/>
    <cellStyle name="Currency 3 6" xfId="283"/>
    <cellStyle name="Currency 3 7" xfId="284"/>
    <cellStyle name="Currency 4" xfId="285"/>
    <cellStyle name="Currency 4 2" xfId="286"/>
    <cellStyle name="Currency 4 3" xfId="287"/>
    <cellStyle name="Currency 4 4" xfId="288"/>
    <cellStyle name="Currency 5" xfId="289"/>
    <cellStyle name="Currency 5 2" xfId="290"/>
    <cellStyle name="Currency 5 3" xfId="291"/>
    <cellStyle name="Currency 5 4" xfId="292"/>
    <cellStyle name="Currency 5 5" xfId="293"/>
    <cellStyle name="Currency 6" xfId="294"/>
    <cellStyle name="Currency 7" xfId="295"/>
    <cellStyle name="Currency 7 2" xfId="296"/>
    <cellStyle name="Estimated" xfId="297"/>
    <cellStyle name="Euro" xfId="298"/>
    <cellStyle name="Euro 2" xfId="299"/>
    <cellStyle name="Euro 3" xfId="300"/>
    <cellStyle name="Explanatory Text 2" xfId="301"/>
    <cellStyle name="Explanatory Text 2 2" xfId="302"/>
    <cellStyle name="Explanatory Text 2 3" xfId="303"/>
    <cellStyle name="Explanatory Text 3" xfId="304"/>
    <cellStyle name="Explanatory Text 4" xfId="305"/>
    <cellStyle name="external input" xfId="306"/>
    <cellStyle name="external input 2" xfId="307"/>
    <cellStyle name="external input 3" xfId="308"/>
    <cellStyle name="Fixed" xfId="309"/>
    <cellStyle name="Fixed 2" xfId="310"/>
    <cellStyle name="Fixed 3" xfId="311"/>
    <cellStyle name="Good 2" xfId="312"/>
    <cellStyle name="Good 2 2" xfId="313"/>
    <cellStyle name="Good 2 3" xfId="314"/>
    <cellStyle name="Good 3" xfId="315"/>
    <cellStyle name="Good 4" xfId="316"/>
    <cellStyle name="Header" xfId="317"/>
    <cellStyle name="HeaderGrant" xfId="318"/>
    <cellStyle name="HeaderGrant 2" xfId="319"/>
    <cellStyle name="HeaderGrant 3" xfId="320"/>
    <cellStyle name="HeaderLEA" xfId="321"/>
    <cellStyle name="Heading 1 2" xfId="322"/>
    <cellStyle name="Heading 1 2 2" xfId="323"/>
    <cellStyle name="Heading 1 2 3" xfId="324"/>
    <cellStyle name="Heading 1 2 4" xfId="325"/>
    <cellStyle name="Heading 1 2 5" xfId="326"/>
    <cellStyle name="Heading 1 3" xfId="327"/>
    <cellStyle name="Heading 2 2" xfId="328"/>
    <cellStyle name="Heading 2 2 2" xfId="329"/>
    <cellStyle name="Heading 2 2 3" xfId="330"/>
    <cellStyle name="Heading 2 2 4" xfId="331"/>
    <cellStyle name="Heading 2 2 5" xfId="332"/>
    <cellStyle name="Heading 2 3" xfId="333"/>
    <cellStyle name="Heading 3 2" xfId="334"/>
    <cellStyle name="Heading 3 2 2" xfId="335"/>
    <cellStyle name="Heading 3 2 3" xfId="336"/>
    <cellStyle name="Heading 3 2 4" xfId="337"/>
    <cellStyle name="Heading 3 2 5" xfId="338"/>
    <cellStyle name="Heading 3 3" xfId="339"/>
    <cellStyle name="Heading 4 2" xfId="340"/>
    <cellStyle name="Heading 4 2 2" xfId="341"/>
    <cellStyle name="Heading 4 2 3" xfId="342"/>
    <cellStyle name="Heading 4 2 4" xfId="343"/>
    <cellStyle name="Heading 4 2 5" xfId="344"/>
    <cellStyle name="Heading 4 3" xfId="345"/>
    <cellStyle name="HMI Diary Bold" xfId="346"/>
    <cellStyle name="Hyperlink 2" xfId="347"/>
    <cellStyle name="Hyperlink 2 2" xfId="348"/>
    <cellStyle name="Hyperlink 3" xfId="349"/>
    <cellStyle name="Hyperlink 4" xfId="350"/>
    <cellStyle name="Hyperlink 5" xfId="351"/>
    <cellStyle name="Imported" xfId="352"/>
    <cellStyle name="Input 2" xfId="353"/>
    <cellStyle name="Input 2 2" xfId="354"/>
    <cellStyle name="Input 2 3" xfId="355"/>
    <cellStyle name="Input 2 4" xfId="356"/>
    <cellStyle name="Input 2 5" xfId="357"/>
    <cellStyle name="Input 3" xfId="358"/>
    <cellStyle name="Input 4" xfId="359"/>
    <cellStyle name="LEAName" xfId="360"/>
    <cellStyle name="LEAName 2" xfId="361"/>
    <cellStyle name="LEAName 3" xfId="362"/>
    <cellStyle name="LEANumber" xfId="363"/>
    <cellStyle name="LEANumber 2" xfId="364"/>
    <cellStyle name="LEANumber 3" xfId="365"/>
    <cellStyle name="Linked Cell 2" xfId="366"/>
    <cellStyle name="Linked Cell 2 2" xfId="367"/>
    <cellStyle name="Linked Cell 2 3" xfId="368"/>
    <cellStyle name="Linked Cell 3" xfId="369"/>
    <cellStyle name="Linked Cell 4" xfId="370"/>
    <cellStyle name="log projection" xfId="371"/>
    <cellStyle name="log projection 2" xfId="372"/>
    <cellStyle name="Neutral 2" xfId="373"/>
    <cellStyle name="Neutral 2 2" xfId="374"/>
    <cellStyle name="Neutral 2 3" xfId="375"/>
    <cellStyle name="Neutral 3" xfId="376"/>
    <cellStyle name="Neutral 4" xfId="377"/>
    <cellStyle name="Normal" xfId="0" builtinId="0"/>
    <cellStyle name="Normal - Style1" xfId="378"/>
    <cellStyle name="Normal - Style2" xfId="379"/>
    <cellStyle name="Normal - Style3" xfId="380"/>
    <cellStyle name="Normal - Style4" xfId="381"/>
    <cellStyle name="Normal - Style5" xfId="382"/>
    <cellStyle name="Normal 10" xfId="383"/>
    <cellStyle name="Normal 11" xfId="384"/>
    <cellStyle name="Normal 11 2" xfId="385"/>
    <cellStyle name="Normal 12" xfId="386"/>
    <cellStyle name="Normal 13" xfId="387"/>
    <cellStyle name="Normal 14" xfId="388"/>
    <cellStyle name="Normal 15" xfId="389"/>
    <cellStyle name="Normal 16" xfId="390"/>
    <cellStyle name="Normal 17" xfId="391"/>
    <cellStyle name="Normal 18" xfId="392"/>
    <cellStyle name="Normal 19" xfId="393"/>
    <cellStyle name="Normal 2" xfId="7"/>
    <cellStyle name="Normal 2 10" xfId="394"/>
    <cellStyle name="Normal 2 2" xfId="395"/>
    <cellStyle name="Normal 2 2 2" xfId="396"/>
    <cellStyle name="Normal 2 2 2 2" xfId="397"/>
    <cellStyle name="Normal 2 2 2 3" xfId="398"/>
    <cellStyle name="Normal 2 2 3" xfId="399"/>
    <cellStyle name="Normal 2 2 4" xfId="400"/>
    <cellStyle name="Normal 2 2 5" xfId="401"/>
    <cellStyle name="Normal 2 2 6" xfId="402"/>
    <cellStyle name="Normal 2 2 7" xfId="403"/>
    <cellStyle name="Normal 2 3" xfId="404"/>
    <cellStyle name="Normal 2 3 2" xfId="405"/>
    <cellStyle name="Normal 2 3 3" xfId="406"/>
    <cellStyle name="Normal 2 3 4" xfId="407"/>
    <cellStyle name="Normal 2 4" xfId="408"/>
    <cellStyle name="Normal 2 4 2" xfId="409"/>
    <cellStyle name="Normal 2 4 3" xfId="410"/>
    <cellStyle name="Normal 2 4 4" xfId="411"/>
    <cellStyle name="Normal 2 5" xfId="412"/>
    <cellStyle name="Normal 2 5 2" xfId="413"/>
    <cellStyle name="Normal 2 6" xfId="414"/>
    <cellStyle name="Normal 2 7" xfId="415"/>
    <cellStyle name="Normal 2 8" xfId="416"/>
    <cellStyle name="Normal 2 9" xfId="417"/>
    <cellStyle name="Normal 2_Acads List" xfId="418"/>
    <cellStyle name="Normal 20" xfId="419"/>
    <cellStyle name="Normal 21" xfId="420"/>
    <cellStyle name="Normal 22" xfId="421"/>
    <cellStyle name="Normal 23" xfId="422"/>
    <cellStyle name="Normal 24" xfId="423"/>
    <cellStyle name="Normal 25" xfId="424"/>
    <cellStyle name="Normal 26" xfId="425"/>
    <cellStyle name="Normal 27" xfId="426"/>
    <cellStyle name="Normal 27 2" xfId="427"/>
    <cellStyle name="Normal 28" xfId="428"/>
    <cellStyle name="Normal 29" xfId="429"/>
    <cellStyle name="Normal 3" xfId="8"/>
    <cellStyle name="Normal 3 2" xfId="431"/>
    <cellStyle name="Normal 3 2 2" xfId="432"/>
    <cellStyle name="Normal 3 2 3" xfId="433"/>
    <cellStyle name="Normal 3 2 4" xfId="434"/>
    <cellStyle name="Normal 3 2 5" xfId="435"/>
    <cellStyle name="Normal 3 2 6" xfId="436"/>
    <cellStyle name="Normal 3 3" xfId="9"/>
    <cellStyle name="Normal 3 3 2" xfId="438"/>
    <cellStyle name="Normal 3 3 2 2" xfId="439"/>
    <cellStyle name="Normal 3 3 3" xfId="440"/>
    <cellStyle name="Normal 3 3 4" xfId="441"/>
    <cellStyle name="Normal 3 3 5" xfId="437"/>
    <cellStyle name="Normal 3 4" xfId="442"/>
    <cellStyle name="Normal 3 4 2" xfId="443"/>
    <cellStyle name="Normal 3 4 3" xfId="444"/>
    <cellStyle name="Normal 3 5" xfId="445"/>
    <cellStyle name="Normal 3 6" xfId="446"/>
    <cellStyle name="Normal 3 7" xfId="447"/>
    <cellStyle name="Normal 3 8" xfId="430"/>
    <cellStyle name="Normal 30" xfId="448"/>
    <cellStyle name="Normal 31" xfId="449"/>
    <cellStyle name="Normal 32" xfId="450"/>
    <cellStyle name="Normal 33" xfId="451"/>
    <cellStyle name="Normal 34" xfId="452"/>
    <cellStyle name="Normal 35" xfId="453"/>
    <cellStyle name="Normal 36" xfId="454"/>
    <cellStyle name="Normal 37" xfId="455"/>
    <cellStyle name="Normal 38" xfId="456"/>
    <cellStyle name="Normal 39" xfId="457"/>
    <cellStyle name="Normal 4" xfId="1"/>
    <cellStyle name="Normal 4 2" xfId="459"/>
    <cellStyle name="Normal 4 2 2" xfId="460"/>
    <cellStyle name="Normal 4 2 3" xfId="461"/>
    <cellStyle name="Normal 4 3" xfId="462"/>
    <cellStyle name="Normal 4 4" xfId="463"/>
    <cellStyle name="Normal 4 5" xfId="464"/>
    <cellStyle name="Normal 4 6" xfId="465"/>
    <cellStyle name="Normal 4 7" xfId="466"/>
    <cellStyle name="Normal 4 8" xfId="467"/>
    <cellStyle name="Normal 4 9" xfId="458"/>
    <cellStyle name="Normal 40" xfId="468"/>
    <cellStyle name="Normal 41" xfId="13"/>
    <cellStyle name="Normal 42" xfId="469"/>
    <cellStyle name="Normal 43" xfId="470"/>
    <cellStyle name="Normal 44" xfId="471"/>
    <cellStyle name="Normal 45" xfId="472"/>
    <cellStyle name="Normal 46" xfId="473"/>
    <cellStyle name="Normal 47" xfId="474"/>
    <cellStyle name="Normal 48" xfId="475"/>
    <cellStyle name="Normal 49" xfId="476"/>
    <cellStyle name="Normal 5" xfId="477"/>
    <cellStyle name="Normal 5 2" xfId="478"/>
    <cellStyle name="Normal 5 3" xfId="479"/>
    <cellStyle name="Normal 5 4" xfId="480"/>
    <cellStyle name="Normal 5 5" xfId="481"/>
    <cellStyle name="Normal 50" xfId="482"/>
    <cellStyle name="Normal 51" xfId="483"/>
    <cellStyle name="Normal 52" xfId="484"/>
    <cellStyle name="Normal 53" xfId="485"/>
    <cellStyle name="Normal 54" xfId="14"/>
    <cellStyle name="Normal 6" xfId="486"/>
    <cellStyle name="Normal 6 2" xfId="487"/>
    <cellStyle name="Normal 7" xfId="488"/>
    <cellStyle name="Normal 8" xfId="10"/>
    <cellStyle name="Normal 8 2" xfId="490"/>
    <cellStyle name="Normal 8 2 2" xfId="491"/>
    <cellStyle name="Normal 8 3" xfId="11"/>
    <cellStyle name="Normal 8 3 2" xfId="493"/>
    <cellStyle name="Normal 8 3 3" xfId="492"/>
    <cellStyle name="Normal 8 4" xfId="489"/>
    <cellStyle name="Normal 9" xfId="494"/>
    <cellStyle name="Note 2" xfId="495"/>
    <cellStyle name="Note 2 2" xfId="496"/>
    <cellStyle name="Note 2 3" xfId="497"/>
    <cellStyle name="Note 2 4" xfId="498"/>
    <cellStyle name="Note 3" xfId="499"/>
    <cellStyle name="Note 4" xfId="500"/>
    <cellStyle name="Number" xfId="501"/>
    <cellStyle name="Number 2" xfId="502"/>
    <cellStyle name="Number 3" xfId="503"/>
    <cellStyle name="Output 2" xfId="504"/>
    <cellStyle name="Output 2 2" xfId="505"/>
    <cellStyle name="Output 2 3" xfId="506"/>
    <cellStyle name="Output 2 4" xfId="507"/>
    <cellStyle name="Output 2 5" xfId="508"/>
    <cellStyle name="Output 3" xfId="509"/>
    <cellStyle name="Output 4" xfId="510"/>
    <cellStyle name="Percent 2" xfId="12"/>
    <cellStyle name="Percent 2 2" xfId="512"/>
    <cellStyle name="Percent 2 2 2" xfId="513"/>
    <cellStyle name="Percent 2 2 2 2" xfId="514"/>
    <cellStyle name="Percent 2 2 2 3" xfId="515"/>
    <cellStyle name="Percent 2 2 3" xfId="516"/>
    <cellStyle name="Percent 2 2 4" xfId="517"/>
    <cellStyle name="Percent 2 2 5" xfId="518"/>
    <cellStyle name="Percent 2 2 6" xfId="519"/>
    <cellStyle name="Percent 2 3" xfId="520"/>
    <cellStyle name="Percent 2 3 2" xfId="521"/>
    <cellStyle name="Percent 2 4" xfId="522"/>
    <cellStyle name="Percent 2 5" xfId="523"/>
    <cellStyle name="Percent 2 6" xfId="524"/>
    <cellStyle name="Percent 2 7" xfId="525"/>
    <cellStyle name="Percent 2 8" xfId="511"/>
    <cellStyle name="Percent 3" xfId="3"/>
    <cellStyle name="Percent 3 2" xfId="527"/>
    <cellStyle name="Percent 3 3" xfId="528"/>
    <cellStyle name="Percent 3 4" xfId="529"/>
    <cellStyle name="Percent 3 5" xfId="530"/>
    <cellStyle name="Percent 3 6" xfId="531"/>
    <cellStyle name="Percent 3 7" xfId="526"/>
    <cellStyle name="Percent 4" xfId="532"/>
    <cellStyle name="Percent 4 2" xfId="533"/>
    <cellStyle name="Percent 4 3" xfId="534"/>
    <cellStyle name="Percent 4 4" xfId="535"/>
    <cellStyle name="Percent 4 5" xfId="536"/>
    <cellStyle name="Percent 5" xfId="537"/>
    <cellStyle name="Percent 5 2" xfId="538"/>
    <cellStyle name="Percent 5 3" xfId="539"/>
    <cellStyle name="Percent 5 4" xfId="540"/>
    <cellStyle name="Percent 6" xfId="541"/>
    <cellStyle name="Percent 6 2" xfId="542"/>
    <cellStyle name="Percent 7" xfId="543"/>
    <cellStyle name="provisional PN158/97" xfId="544"/>
    <cellStyle name="Style 1" xfId="545"/>
    <cellStyle name="Style 1 2" xfId="546"/>
    <cellStyle name="Style 1 3" xfId="547"/>
    <cellStyle name="sub" xfId="548"/>
    <cellStyle name="sub 2" xfId="549"/>
    <cellStyle name="sub 3" xfId="550"/>
    <cellStyle name="table imported" xfId="551"/>
    <cellStyle name="table imported 2" xfId="552"/>
    <cellStyle name="table imported 3" xfId="553"/>
    <cellStyle name="table sum" xfId="554"/>
    <cellStyle name="table sum 2" xfId="555"/>
    <cellStyle name="table sum 3" xfId="556"/>
    <cellStyle name="table values" xfId="557"/>
    <cellStyle name="table values 2" xfId="558"/>
    <cellStyle name="table values 3" xfId="559"/>
    <cellStyle name="Title 2" xfId="560"/>
    <cellStyle name="Title 2 2" xfId="561"/>
    <cellStyle name="Title 2 3" xfId="562"/>
    <cellStyle name="Title 3" xfId="563"/>
    <cellStyle name="Total 2" xfId="564"/>
    <cellStyle name="Total 2 2" xfId="565"/>
    <cellStyle name="Total 2 3" xfId="566"/>
    <cellStyle name="Total 2 4" xfId="567"/>
    <cellStyle name="Total 2 5" xfId="568"/>
    <cellStyle name="Total 3" xfId="569"/>
    <cellStyle name="Total 4" xfId="570"/>
    <cellStyle name="Tracking" xfId="571"/>
    <cellStyle name="u5shares" xfId="572"/>
    <cellStyle name="Variable assumptions" xfId="573"/>
    <cellStyle name="Warning Text 2" xfId="574"/>
    <cellStyle name="Warning Text 2 2" xfId="575"/>
    <cellStyle name="Warning Text 2 3" xfId="576"/>
    <cellStyle name="Warning Text 3" xfId="577"/>
    <cellStyle name="Warning Text 4" xfId="5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112"/>
  <sheetViews>
    <sheetView tabSelected="1" zoomScaleNormal="100" workbookViewId="0">
      <pane ySplit="4" topLeftCell="A5" activePane="bottomLeft" state="frozen"/>
      <selection pane="bottomLeft" activeCell="A6" sqref="A6"/>
    </sheetView>
  </sheetViews>
  <sheetFormatPr defaultRowHeight="14.4"/>
  <cols>
    <col min="1" max="1" width="46.69921875" style="1" bestFit="1" customWidth="1"/>
    <col min="2" max="3" width="22.09765625" style="1" customWidth="1"/>
    <col min="4" max="5" width="20.59765625" style="1" customWidth="1"/>
    <col min="6" max="6" width="25.296875" style="21" customWidth="1"/>
    <col min="7" max="7" width="24.59765625" style="22" customWidth="1"/>
    <col min="8" max="8" width="30.09765625" style="23" customWidth="1"/>
    <col min="9" max="9" width="14.3984375" style="3" customWidth="1"/>
    <col min="10" max="11" width="19.3984375" style="1" customWidth="1"/>
    <col min="12" max="12" width="19.09765625" style="1" customWidth="1"/>
    <col min="13" max="250" width="9.09765625" style="1"/>
    <col min="251" max="251" width="31" style="1" bestFit="1" customWidth="1"/>
    <col min="252" max="252" width="15" style="1" customWidth="1"/>
    <col min="253" max="253" width="51.296875" style="1" bestFit="1" customWidth="1"/>
    <col min="254" max="254" width="15.8984375" style="1" bestFit="1" customWidth="1"/>
    <col min="255" max="255" width="19.69921875" style="1" customWidth="1"/>
    <col min="256" max="256" width="15.296875" style="1" customWidth="1"/>
    <col min="257" max="260" width="0" style="1" hidden="1" customWidth="1"/>
    <col min="261" max="261" width="12" style="1" bestFit="1" customWidth="1"/>
    <col min="262" max="262" width="16.8984375" style="1" customWidth="1"/>
    <col min="263" max="263" width="13.3984375" style="1" bestFit="1" customWidth="1"/>
    <col min="264" max="264" width="15.3984375" style="1" customWidth="1"/>
    <col min="265" max="265" width="10.69921875" style="1" bestFit="1" customWidth="1"/>
    <col min="266" max="266" width="12.296875" style="1" bestFit="1" customWidth="1"/>
    <col min="267" max="506" width="9.09765625" style="1"/>
    <col min="507" max="507" width="31" style="1" bestFit="1" customWidth="1"/>
    <col min="508" max="508" width="15" style="1" customWidth="1"/>
    <col min="509" max="509" width="51.296875" style="1" bestFit="1" customWidth="1"/>
    <col min="510" max="510" width="15.8984375" style="1" bestFit="1" customWidth="1"/>
    <col min="511" max="511" width="19.69921875" style="1" customWidth="1"/>
    <col min="512" max="512" width="15.296875" style="1" customWidth="1"/>
    <col min="513" max="516" width="0" style="1" hidden="1" customWidth="1"/>
    <col min="517" max="517" width="12" style="1" bestFit="1" customWidth="1"/>
    <col min="518" max="518" width="16.8984375" style="1" customWidth="1"/>
    <col min="519" max="519" width="13.3984375" style="1" bestFit="1" customWidth="1"/>
    <col min="520" max="520" width="15.3984375" style="1" customWidth="1"/>
    <col min="521" max="521" width="10.69921875" style="1" bestFit="1" customWidth="1"/>
    <col min="522" max="522" width="12.296875" style="1" bestFit="1" customWidth="1"/>
    <col min="523" max="762" width="9.09765625" style="1"/>
    <col min="763" max="763" width="31" style="1" bestFit="1" customWidth="1"/>
    <col min="764" max="764" width="15" style="1" customWidth="1"/>
    <col min="765" max="765" width="51.296875" style="1" bestFit="1" customWidth="1"/>
    <col min="766" max="766" width="15.8984375" style="1" bestFit="1" customWidth="1"/>
    <col min="767" max="767" width="19.69921875" style="1" customWidth="1"/>
    <col min="768" max="768" width="15.296875" style="1" customWidth="1"/>
    <col min="769" max="772" width="0" style="1" hidden="1" customWidth="1"/>
    <col min="773" max="773" width="12" style="1" bestFit="1" customWidth="1"/>
    <col min="774" max="774" width="16.8984375" style="1" customWidth="1"/>
    <col min="775" max="775" width="13.3984375" style="1" bestFit="1" customWidth="1"/>
    <col min="776" max="776" width="15.3984375" style="1" customWidth="1"/>
    <col min="777" max="777" width="10.69921875" style="1" bestFit="1" customWidth="1"/>
    <col min="778" max="778" width="12.296875" style="1" bestFit="1" customWidth="1"/>
    <col min="779" max="1018" width="9.09765625" style="1"/>
    <col min="1019" max="1019" width="31" style="1" bestFit="1" customWidth="1"/>
    <col min="1020" max="1020" width="15" style="1" customWidth="1"/>
    <col min="1021" max="1021" width="51.296875" style="1" bestFit="1" customWidth="1"/>
    <col min="1022" max="1022" width="15.8984375" style="1" bestFit="1" customWidth="1"/>
    <col min="1023" max="1023" width="19.69921875" style="1" customWidth="1"/>
    <col min="1024" max="1024" width="15.296875" style="1" customWidth="1"/>
    <col min="1025" max="1028" width="0" style="1" hidden="1" customWidth="1"/>
    <col min="1029" max="1029" width="12" style="1" bestFit="1" customWidth="1"/>
    <col min="1030" max="1030" width="16.8984375" style="1" customWidth="1"/>
    <col min="1031" max="1031" width="13.3984375" style="1" bestFit="1" customWidth="1"/>
    <col min="1032" max="1032" width="15.3984375" style="1" customWidth="1"/>
    <col min="1033" max="1033" width="10.69921875" style="1" bestFit="1" customWidth="1"/>
    <col min="1034" max="1034" width="12.296875" style="1" bestFit="1" customWidth="1"/>
    <col min="1035" max="1274" width="9.09765625" style="1"/>
    <col min="1275" max="1275" width="31" style="1" bestFit="1" customWidth="1"/>
    <col min="1276" max="1276" width="15" style="1" customWidth="1"/>
    <col min="1277" max="1277" width="51.296875" style="1" bestFit="1" customWidth="1"/>
    <col min="1278" max="1278" width="15.8984375" style="1" bestFit="1" customWidth="1"/>
    <col min="1279" max="1279" width="19.69921875" style="1" customWidth="1"/>
    <col min="1280" max="1280" width="15.296875" style="1" customWidth="1"/>
    <col min="1281" max="1284" width="0" style="1" hidden="1" customWidth="1"/>
    <col min="1285" max="1285" width="12" style="1" bestFit="1" customWidth="1"/>
    <col min="1286" max="1286" width="16.8984375" style="1" customWidth="1"/>
    <col min="1287" max="1287" width="13.3984375" style="1" bestFit="1" customWidth="1"/>
    <col min="1288" max="1288" width="15.3984375" style="1" customWidth="1"/>
    <col min="1289" max="1289" width="10.69921875" style="1" bestFit="1" customWidth="1"/>
    <col min="1290" max="1290" width="12.296875" style="1" bestFit="1" customWidth="1"/>
    <col min="1291" max="1530" width="9.09765625" style="1"/>
    <col min="1531" max="1531" width="31" style="1" bestFit="1" customWidth="1"/>
    <col min="1532" max="1532" width="15" style="1" customWidth="1"/>
    <col min="1533" max="1533" width="51.296875" style="1" bestFit="1" customWidth="1"/>
    <col min="1534" max="1534" width="15.8984375" style="1" bestFit="1" customWidth="1"/>
    <col min="1535" max="1535" width="19.69921875" style="1" customWidth="1"/>
    <col min="1536" max="1536" width="15.296875" style="1" customWidth="1"/>
    <col min="1537" max="1540" width="0" style="1" hidden="1" customWidth="1"/>
    <col min="1541" max="1541" width="12" style="1" bestFit="1" customWidth="1"/>
    <col min="1542" max="1542" width="16.8984375" style="1" customWidth="1"/>
    <col min="1543" max="1543" width="13.3984375" style="1" bestFit="1" customWidth="1"/>
    <col min="1544" max="1544" width="15.3984375" style="1" customWidth="1"/>
    <col min="1545" max="1545" width="10.69921875" style="1" bestFit="1" customWidth="1"/>
    <col min="1546" max="1546" width="12.296875" style="1" bestFit="1" customWidth="1"/>
    <col min="1547" max="1786" width="9.09765625" style="1"/>
    <col min="1787" max="1787" width="31" style="1" bestFit="1" customWidth="1"/>
    <col min="1788" max="1788" width="15" style="1" customWidth="1"/>
    <col min="1789" max="1789" width="51.296875" style="1" bestFit="1" customWidth="1"/>
    <col min="1790" max="1790" width="15.8984375" style="1" bestFit="1" customWidth="1"/>
    <col min="1791" max="1791" width="19.69921875" style="1" customWidth="1"/>
    <col min="1792" max="1792" width="15.296875" style="1" customWidth="1"/>
    <col min="1793" max="1796" width="0" style="1" hidden="1" customWidth="1"/>
    <col min="1797" max="1797" width="12" style="1" bestFit="1" customWidth="1"/>
    <col min="1798" max="1798" width="16.8984375" style="1" customWidth="1"/>
    <col min="1799" max="1799" width="13.3984375" style="1" bestFit="1" customWidth="1"/>
    <col min="1800" max="1800" width="15.3984375" style="1" customWidth="1"/>
    <col min="1801" max="1801" width="10.69921875" style="1" bestFit="1" customWidth="1"/>
    <col min="1802" max="1802" width="12.296875" style="1" bestFit="1" customWidth="1"/>
    <col min="1803" max="2042" width="9.09765625" style="1"/>
    <col min="2043" max="2043" width="31" style="1" bestFit="1" customWidth="1"/>
    <col min="2044" max="2044" width="15" style="1" customWidth="1"/>
    <col min="2045" max="2045" width="51.296875" style="1" bestFit="1" customWidth="1"/>
    <col min="2046" max="2046" width="15.8984375" style="1" bestFit="1" customWidth="1"/>
    <col min="2047" max="2047" width="19.69921875" style="1" customWidth="1"/>
    <col min="2048" max="2048" width="15.296875" style="1" customWidth="1"/>
    <col min="2049" max="2052" width="0" style="1" hidden="1" customWidth="1"/>
    <col min="2053" max="2053" width="12" style="1" bestFit="1" customWidth="1"/>
    <col min="2054" max="2054" width="16.8984375" style="1" customWidth="1"/>
    <col min="2055" max="2055" width="13.3984375" style="1" bestFit="1" customWidth="1"/>
    <col min="2056" max="2056" width="15.3984375" style="1" customWidth="1"/>
    <col min="2057" max="2057" width="10.69921875" style="1" bestFit="1" customWidth="1"/>
    <col min="2058" max="2058" width="12.296875" style="1" bestFit="1" customWidth="1"/>
    <col min="2059" max="2298" width="9.09765625" style="1"/>
    <col min="2299" max="2299" width="31" style="1" bestFit="1" customWidth="1"/>
    <col min="2300" max="2300" width="15" style="1" customWidth="1"/>
    <col min="2301" max="2301" width="51.296875" style="1" bestFit="1" customWidth="1"/>
    <col min="2302" max="2302" width="15.8984375" style="1" bestFit="1" customWidth="1"/>
    <col min="2303" max="2303" width="19.69921875" style="1" customWidth="1"/>
    <col min="2304" max="2304" width="15.296875" style="1" customWidth="1"/>
    <col min="2305" max="2308" width="0" style="1" hidden="1" customWidth="1"/>
    <col min="2309" max="2309" width="12" style="1" bestFit="1" customWidth="1"/>
    <col min="2310" max="2310" width="16.8984375" style="1" customWidth="1"/>
    <col min="2311" max="2311" width="13.3984375" style="1" bestFit="1" customWidth="1"/>
    <col min="2312" max="2312" width="15.3984375" style="1" customWidth="1"/>
    <col min="2313" max="2313" width="10.69921875" style="1" bestFit="1" customWidth="1"/>
    <col min="2314" max="2314" width="12.296875" style="1" bestFit="1" customWidth="1"/>
    <col min="2315" max="2554" width="9.09765625" style="1"/>
    <col min="2555" max="2555" width="31" style="1" bestFit="1" customWidth="1"/>
    <col min="2556" max="2556" width="15" style="1" customWidth="1"/>
    <col min="2557" max="2557" width="51.296875" style="1" bestFit="1" customWidth="1"/>
    <col min="2558" max="2558" width="15.8984375" style="1" bestFit="1" customWidth="1"/>
    <col min="2559" max="2559" width="19.69921875" style="1" customWidth="1"/>
    <col min="2560" max="2560" width="15.296875" style="1" customWidth="1"/>
    <col min="2561" max="2564" width="0" style="1" hidden="1" customWidth="1"/>
    <col min="2565" max="2565" width="12" style="1" bestFit="1" customWidth="1"/>
    <col min="2566" max="2566" width="16.8984375" style="1" customWidth="1"/>
    <col min="2567" max="2567" width="13.3984375" style="1" bestFit="1" customWidth="1"/>
    <col min="2568" max="2568" width="15.3984375" style="1" customWidth="1"/>
    <col min="2569" max="2569" width="10.69921875" style="1" bestFit="1" customWidth="1"/>
    <col min="2570" max="2570" width="12.296875" style="1" bestFit="1" customWidth="1"/>
    <col min="2571" max="2810" width="9.09765625" style="1"/>
    <col min="2811" max="2811" width="31" style="1" bestFit="1" customWidth="1"/>
    <col min="2812" max="2812" width="15" style="1" customWidth="1"/>
    <col min="2813" max="2813" width="51.296875" style="1" bestFit="1" customWidth="1"/>
    <col min="2814" max="2814" width="15.8984375" style="1" bestFit="1" customWidth="1"/>
    <col min="2815" max="2815" width="19.69921875" style="1" customWidth="1"/>
    <col min="2816" max="2816" width="15.296875" style="1" customWidth="1"/>
    <col min="2817" max="2820" width="0" style="1" hidden="1" customWidth="1"/>
    <col min="2821" max="2821" width="12" style="1" bestFit="1" customWidth="1"/>
    <col min="2822" max="2822" width="16.8984375" style="1" customWidth="1"/>
    <col min="2823" max="2823" width="13.3984375" style="1" bestFit="1" customWidth="1"/>
    <col min="2824" max="2824" width="15.3984375" style="1" customWidth="1"/>
    <col min="2825" max="2825" width="10.69921875" style="1" bestFit="1" customWidth="1"/>
    <col min="2826" max="2826" width="12.296875" style="1" bestFit="1" customWidth="1"/>
    <col min="2827" max="3066" width="9.09765625" style="1"/>
    <col min="3067" max="3067" width="31" style="1" bestFit="1" customWidth="1"/>
    <col min="3068" max="3068" width="15" style="1" customWidth="1"/>
    <col min="3069" max="3069" width="51.296875" style="1" bestFit="1" customWidth="1"/>
    <col min="3070" max="3070" width="15.8984375" style="1" bestFit="1" customWidth="1"/>
    <col min="3071" max="3071" width="19.69921875" style="1" customWidth="1"/>
    <col min="3072" max="3072" width="15.296875" style="1" customWidth="1"/>
    <col min="3073" max="3076" width="0" style="1" hidden="1" customWidth="1"/>
    <col min="3077" max="3077" width="12" style="1" bestFit="1" customWidth="1"/>
    <col min="3078" max="3078" width="16.8984375" style="1" customWidth="1"/>
    <col min="3079" max="3079" width="13.3984375" style="1" bestFit="1" customWidth="1"/>
    <col min="3080" max="3080" width="15.3984375" style="1" customWidth="1"/>
    <col min="3081" max="3081" width="10.69921875" style="1" bestFit="1" customWidth="1"/>
    <col min="3082" max="3082" width="12.296875" style="1" bestFit="1" customWidth="1"/>
    <col min="3083" max="3322" width="9.09765625" style="1"/>
    <col min="3323" max="3323" width="31" style="1" bestFit="1" customWidth="1"/>
    <col min="3324" max="3324" width="15" style="1" customWidth="1"/>
    <col min="3325" max="3325" width="51.296875" style="1" bestFit="1" customWidth="1"/>
    <col min="3326" max="3326" width="15.8984375" style="1" bestFit="1" customWidth="1"/>
    <col min="3327" max="3327" width="19.69921875" style="1" customWidth="1"/>
    <col min="3328" max="3328" width="15.296875" style="1" customWidth="1"/>
    <col min="3329" max="3332" width="0" style="1" hidden="1" customWidth="1"/>
    <col min="3333" max="3333" width="12" style="1" bestFit="1" customWidth="1"/>
    <col min="3334" max="3334" width="16.8984375" style="1" customWidth="1"/>
    <col min="3335" max="3335" width="13.3984375" style="1" bestFit="1" customWidth="1"/>
    <col min="3336" max="3336" width="15.3984375" style="1" customWidth="1"/>
    <col min="3337" max="3337" width="10.69921875" style="1" bestFit="1" customWidth="1"/>
    <col min="3338" max="3338" width="12.296875" style="1" bestFit="1" customWidth="1"/>
    <col min="3339" max="3578" width="9.09765625" style="1"/>
    <col min="3579" max="3579" width="31" style="1" bestFit="1" customWidth="1"/>
    <col min="3580" max="3580" width="15" style="1" customWidth="1"/>
    <col min="3581" max="3581" width="51.296875" style="1" bestFit="1" customWidth="1"/>
    <col min="3582" max="3582" width="15.8984375" style="1" bestFit="1" customWidth="1"/>
    <col min="3583" max="3583" width="19.69921875" style="1" customWidth="1"/>
    <col min="3584" max="3584" width="15.296875" style="1" customWidth="1"/>
    <col min="3585" max="3588" width="0" style="1" hidden="1" customWidth="1"/>
    <col min="3589" max="3589" width="12" style="1" bestFit="1" customWidth="1"/>
    <col min="3590" max="3590" width="16.8984375" style="1" customWidth="1"/>
    <col min="3591" max="3591" width="13.3984375" style="1" bestFit="1" customWidth="1"/>
    <col min="3592" max="3592" width="15.3984375" style="1" customWidth="1"/>
    <col min="3593" max="3593" width="10.69921875" style="1" bestFit="1" customWidth="1"/>
    <col min="3594" max="3594" width="12.296875" style="1" bestFit="1" customWidth="1"/>
    <col min="3595" max="3834" width="9.09765625" style="1"/>
    <col min="3835" max="3835" width="31" style="1" bestFit="1" customWidth="1"/>
    <col min="3836" max="3836" width="15" style="1" customWidth="1"/>
    <col min="3837" max="3837" width="51.296875" style="1" bestFit="1" customWidth="1"/>
    <col min="3838" max="3838" width="15.8984375" style="1" bestFit="1" customWidth="1"/>
    <col min="3839" max="3839" width="19.69921875" style="1" customWidth="1"/>
    <col min="3840" max="3840" width="15.296875" style="1" customWidth="1"/>
    <col min="3841" max="3844" width="0" style="1" hidden="1" customWidth="1"/>
    <col min="3845" max="3845" width="12" style="1" bestFit="1" customWidth="1"/>
    <col min="3846" max="3846" width="16.8984375" style="1" customWidth="1"/>
    <col min="3847" max="3847" width="13.3984375" style="1" bestFit="1" customWidth="1"/>
    <col min="3848" max="3848" width="15.3984375" style="1" customWidth="1"/>
    <col min="3849" max="3849" width="10.69921875" style="1" bestFit="1" customWidth="1"/>
    <col min="3850" max="3850" width="12.296875" style="1" bestFit="1" customWidth="1"/>
    <col min="3851" max="4090" width="9.09765625" style="1"/>
    <col min="4091" max="4091" width="31" style="1" bestFit="1" customWidth="1"/>
    <col min="4092" max="4092" width="15" style="1" customWidth="1"/>
    <col min="4093" max="4093" width="51.296875" style="1" bestFit="1" customWidth="1"/>
    <col min="4094" max="4094" width="15.8984375" style="1" bestFit="1" customWidth="1"/>
    <col min="4095" max="4095" width="19.69921875" style="1" customWidth="1"/>
    <col min="4096" max="4096" width="15.296875" style="1" customWidth="1"/>
    <col min="4097" max="4100" width="0" style="1" hidden="1" customWidth="1"/>
    <col min="4101" max="4101" width="12" style="1" bestFit="1" customWidth="1"/>
    <col min="4102" max="4102" width="16.8984375" style="1" customWidth="1"/>
    <col min="4103" max="4103" width="13.3984375" style="1" bestFit="1" customWidth="1"/>
    <col min="4104" max="4104" width="15.3984375" style="1" customWidth="1"/>
    <col min="4105" max="4105" width="10.69921875" style="1" bestFit="1" customWidth="1"/>
    <col min="4106" max="4106" width="12.296875" style="1" bestFit="1" customWidth="1"/>
    <col min="4107" max="4346" width="9.09765625" style="1"/>
    <col min="4347" max="4347" width="31" style="1" bestFit="1" customWidth="1"/>
    <col min="4348" max="4348" width="15" style="1" customWidth="1"/>
    <col min="4349" max="4349" width="51.296875" style="1" bestFit="1" customWidth="1"/>
    <col min="4350" max="4350" width="15.8984375" style="1" bestFit="1" customWidth="1"/>
    <col min="4351" max="4351" width="19.69921875" style="1" customWidth="1"/>
    <col min="4352" max="4352" width="15.296875" style="1" customWidth="1"/>
    <col min="4353" max="4356" width="0" style="1" hidden="1" customWidth="1"/>
    <col min="4357" max="4357" width="12" style="1" bestFit="1" customWidth="1"/>
    <col min="4358" max="4358" width="16.8984375" style="1" customWidth="1"/>
    <col min="4359" max="4359" width="13.3984375" style="1" bestFit="1" customWidth="1"/>
    <col min="4360" max="4360" width="15.3984375" style="1" customWidth="1"/>
    <col min="4361" max="4361" width="10.69921875" style="1" bestFit="1" customWidth="1"/>
    <col min="4362" max="4362" width="12.296875" style="1" bestFit="1" customWidth="1"/>
    <col min="4363" max="4602" width="9.09765625" style="1"/>
    <col min="4603" max="4603" width="31" style="1" bestFit="1" customWidth="1"/>
    <col min="4604" max="4604" width="15" style="1" customWidth="1"/>
    <col min="4605" max="4605" width="51.296875" style="1" bestFit="1" customWidth="1"/>
    <col min="4606" max="4606" width="15.8984375" style="1" bestFit="1" customWidth="1"/>
    <col min="4607" max="4607" width="19.69921875" style="1" customWidth="1"/>
    <col min="4608" max="4608" width="15.296875" style="1" customWidth="1"/>
    <col min="4609" max="4612" width="0" style="1" hidden="1" customWidth="1"/>
    <col min="4613" max="4613" width="12" style="1" bestFit="1" customWidth="1"/>
    <col min="4614" max="4614" width="16.8984375" style="1" customWidth="1"/>
    <col min="4615" max="4615" width="13.3984375" style="1" bestFit="1" customWidth="1"/>
    <col min="4616" max="4616" width="15.3984375" style="1" customWidth="1"/>
    <col min="4617" max="4617" width="10.69921875" style="1" bestFit="1" customWidth="1"/>
    <col min="4618" max="4618" width="12.296875" style="1" bestFit="1" customWidth="1"/>
    <col min="4619" max="4858" width="9.09765625" style="1"/>
    <col min="4859" max="4859" width="31" style="1" bestFit="1" customWidth="1"/>
    <col min="4860" max="4860" width="15" style="1" customWidth="1"/>
    <col min="4861" max="4861" width="51.296875" style="1" bestFit="1" customWidth="1"/>
    <col min="4862" max="4862" width="15.8984375" style="1" bestFit="1" customWidth="1"/>
    <col min="4863" max="4863" width="19.69921875" style="1" customWidth="1"/>
    <col min="4864" max="4864" width="15.296875" style="1" customWidth="1"/>
    <col min="4865" max="4868" width="0" style="1" hidden="1" customWidth="1"/>
    <col min="4869" max="4869" width="12" style="1" bestFit="1" customWidth="1"/>
    <col min="4870" max="4870" width="16.8984375" style="1" customWidth="1"/>
    <col min="4871" max="4871" width="13.3984375" style="1" bestFit="1" customWidth="1"/>
    <col min="4872" max="4872" width="15.3984375" style="1" customWidth="1"/>
    <col min="4873" max="4873" width="10.69921875" style="1" bestFit="1" customWidth="1"/>
    <col min="4874" max="4874" width="12.296875" style="1" bestFit="1" customWidth="1"/>
    <col min="4875" max="5114" width="9.09765625" style="1"/>
    <col min="5115" max="5115" width="31" style="1" bestFit="1" customWidth="1"/>
    <col min="5116" max="5116" width="15" style="1" customWidth="1"/>
    <col min="5117" max="5117" width="51.296875" style="1" bestFit="1" customWidth="1"/>
    <col min="5118" max="5118" width="15.8984375" style="1" bestFit="1" customWidth="1"/>
    <col min="5119" max="5119" width="19.69921875" style="1" customWidth="1"/>
    <col min="5120" max="5120" width="15.296875" style="1" customWidth="1"/>
    <col min="5121" max="5124" width="0" style="1" hidden="1" customWidth="1"/>
    <col min="5125" max="5125" width="12" style="1" bestFit="1" customWidth="1"/>
    <col min="5126" max="5126" width="16.8984375" style="1" customWidth="1"/>
    <col min="5127" max="5127" width="13.3984375" style="1" bestFit="1" customWidth="1"/>
    <col min="5128" max="5128" width="15.3984375" style="1" customWidth="1"/>
    <col min="5129" max="5129" width="10.69921875" style="1" bestFit="1" customWidth="1"/>
    <col min="5130" max="5130" width="12.296875" style="1" bestFit="1" customWidth="1"/>
    <col min="5131" max="5370" width="9.09765625" style="1"/>
    <col min="5371" max="5371" width="31" style="1" bestFit="1" customWidth="1"/>
    <col min="5372" max="5372" width="15" style="1" customWidth="1"/>
    <col min="5373" max="5373" width="51.296875" style="1" bestFit="1" customWidth="1"/>
    <col min="5374" max="5374" width="15.8984375" style="1" bestFit="1" customWidth="1"/>
    <col min="5375" max="5375" width="19.69921875" style="1" customWidth="1"/>
    <col min="5376" max="5376" width="15.296875" style="1" customWidth="1"/>
    <col min="5377" max="5380" width="0" style="1" hidden="1" customWidth="1"/>
    <col min="5381" max="5381" width="12" style="1" bestFit="1" customWidth="1"/>
    <col min="5382" max="5382" width="16.8984375" style="1" customWidth="1"/>
    <col min="5383" max="5383" width="13.3984375" style="1" bestFit="1" customWidth="1"/>
    <col min="5384" max="5384" width="15.3984375" style="1" customWidth="1"/>
    <col min="5385" max="5385" width="10.69921875" style="1" bestFit="1" customWidth="1"/>
    <col min="5386" max="5386" width="12.296875" style="1" bestFit="1" customWidth="1"/>
    <col min="5387" max="5626" width="9.09765625" style="1"/>
    <col min="5627" max="5627" width="31" style="1" bestFit="1" customWidth="1"/>
    <col min="5628" max="5628" width="15" style="1" customWidth="1"/>
    <col min="5629" max="5629" width="51.296875" style="1" bestFit="1" customWidth="1"/>
    <col min="5630" max="5630" width="15.8984375" style="1" bestFit="1" customWidth="1"/>
    <col min="5631" max="5631" width="19.69921875" style="1" customWidth="1"/>
    <col min="5632" max="5632" width="15.296875" style="1" customWidth="1"/>
    <col min="5633" max="5636" width="0" style="1" hidden="1" customWidth="1"/>
    <col min="5637" max="5637" width="12" style="1" bestFit="1" customWidth="1"/>
    <col min="5638" max="5638" width="16.8984375" style="1" customWidth="1"/>
    <col min="5639" max="5639" width="13.3984375" style="1" bestFit="1" customWidth="1"/>
    <col min="5640" max="5640" width="15.3984375" style="1" customWidth="1"/>
    <col min="5641" max="5641" width="10.69921875" style="1" bestFit="1" customWidth="1"/>
    <col min="5642" max="5642" width="12.296875" style="1" bestFit="1" customWidth="1"/>
    <col min="5643" max="5882" width="9.09765625" style="1"/>
    <col min="5883" max="5883" width="31" style="1" bestFit="1" customWidth="1"/>
    <col min="5884" max="5884" width="15" style="1" customWidth="1"/>
    <col min="5885" max="5885" width="51.296875" style="1" bestFit="1" customWidth="1"/>
    <col min="5886" max="5886" width="15.8984375" style="1" bestFit="1" customWidth="1"/>
    <col min="5887" max="5887" width="19.69921875" style="1" customWidth="1"/>
    <col min="5888" max="5888" width="15.296875" style="1" customWidth="1"/>
    <col min="5889" max="5892" width="0" style="1" hidden="1" customWidth="1"/>
    <col min="5893" max="5893" width="12" style="1" bestFit="1" customWidth="1"/>
    <col min="5894" max="5894" width="16.8984375" style="1" customWidth="1"/>
    <col min="5895" max="5895" width="13.3984375" style="1" bestFit="1" customWidth="1"/>
    <col min="5896" max="5896" width="15.3984375" style="1" customWidth="1"/>
    <col min="5897" max="5897" width="10.69921875" style="1" bestFit="1" customWidth="1"/>
    <col min="5898" max="5898" width="12.296875" style="1" bestFit="1" customWidth="1"/>
    <col min="5899" max="6138" width="9.09765625" style="1"/>
    <col min="6139" max="6139" width="31" style="1" bestFit="1" customWidth="1"/>
    <col min="6140" max="6140" width="15" style="1" customWidth="1"/>
    <col min="6141" max="6141" width="51.296875" style="1" bestFit="1" customWidth="1"/>
    <col min="6142" max="6142" width="15.8984375" style="1" bestFit="1" customWidth="1"/>
    <col min="6143" max="6143" width="19.69921875" style="1" customWidth="1"/>
    <col min="6144" max="6144" width="15.296875" style="1" customWidth="1"/>
    <col min="6145" max="6148" width="0" style="1" hidden="1" customWidth="1"/>
    <col min="6149" max="6149" width="12" style="1" bestFit="1" customWidth="1"/>
    <col min="6150" max="6150" width="16.8984375" style="1" customWidth="1"/>
    <col min="6151" max="6151" width="13.3984375" style="1" bestFit="1" customWidth="1"/>
    <col min="6152" max="6152" width="15.3984375" style="1" customWidth="1"/>
    <col min="6153" max="6153" width="10.69921875" style="1" bestFit="1" customWidth="1"/>
    <col min="6154" max="6154" width="12.296875" style="1" bestFit="1" customWidth="1"/>
    <col min="6155" max="6394" width="9.09765625" style="1"/>
    <col min="6395" max="6395" width="31" style="1" bestFit="1" customWidth="1"/>
    <col min="6396" max="6396" width="15" style="1" customWidth="1"/>
    <col min="6397" max="6397" width="51.296875" style="1" bestFit="1" customWidth="1"/>
    <col min="6398" max="6398" width="15.8984375" style="1" bestFit="1" customWidth="1"/>
    <col min="6399" max="6399" width="19.69921875" style="1" customWidth="1"/>
    <col min="6400" max="6400" width="15.296875" style="1" customWidth="1"/>
    <col min="6401" max="6404" width="0" style="1" hidden="1" customWidth="1"/>
    <col min="6405" max="6405" width="12" style="1" bestFit="1" customWidth="1"/>
    <col min="6406" max="6406" width="16.8984375" style="1" customWidth="1"/>
    <col min="6407" max="6407" width="13.3984375" style="1" bestFit="1" customWidth="1"/>
    <col min="6408" max="6408" width="15.3984375" style="1" customWidth="1"/>
    <col min="6409" max="6409" width="10.69921875" style="1" bestFit="1" customWidth="1"/>
    <col min="6410" max="6410" width="12.296875" style="1" bestFit="1" customWidth="1"/>
    <col min="6411" max="6650" width="9.09765625" style="1"/>
    <col min="6651" max="6651" width="31" style="1" bestFit="1" customWidth="1"/>
    <col min="6652" max="6652" width="15" style="1" customWidth="1"/>
    <col min="6653" max="6653" width="51.296875" style="1" bestFit="1" customWidth="1"/>
    <col min="6654" max="6654" width="15.8984375" style="1" bestFit="1" customWidth="1"/>
    <col min="6655" max="6655" width="19.69921875" style="1" customWidth="1"/>
    <col min="6656" max="6656" width="15.296875" style="1" customWidth="1"/>
    <col min="6657" max="6660" width="0" style="1" hidden="1" customWidth="1"/>
    <col min="6661" max="6661" width="12" style="1" bestFit="1" customWidth="1"/>
    <col min="6662" max="6662" width="16.8984375" style="1" customWidth="1"/>
    <col min="6663" max="6663" width="13.3984375" style="1" bestFit="1" customWidth="1"/>
    <col min="6664" max="6664" width="15.3984375" style="1" customWidth="1"/>
    <col min="6665" max="6665" width="10.69921875" style="1" bestFit="1" customWidth="1"/>
    <col min="6666" max="6666" width="12.296875" style="1" bestFit="1" customWidth="1"/>
    <col min="6667" max="6906" width="9.09765625" style="1"/>
    <col min="6907" max="6907" width="31" style="1" bestFit="1" customWidth="1"/>
    <col min="6908" max="6908" width="15" style="1" customWidth="1"/>
    <col min="6909" max="6909" width="51.296875" style="1" bestFit="1" customWidth="1"/>
    <col min="6910" max="6910" width="15.8984375" style="1" bestFit="1" customWidth="1"/>
    <col min="6911" max="6911" width="19.69921875" style="1" customWidth="1"/>
    <col min="6912" max="6912" width="15.296875" style="1" customWidth="1"/>
    <col min="6913" max="6916" width="0" style="1" hidden="1" customWidth="1"/>
    <col min="6917" max="6917" width="12" style="1" bestFit="1" customWidth="1"/>
    <col min="6918" max="6918" width="16.8984375" style="1" customWidth="1"/>
    <col min="6919" max="6919" width="13.3984375" style="1" bestFit="1" customWidth="1"/>
    <col min="6920" max="6920" width="15.3984375" style="1" customWidth="1"/>
    <col min="6921" max="6921" width="10.69921875" style="1" bestFit="1" customWidth="1"/>
    <col min="6922" max="6922" width="12.296875" style="1" bestFit="1" customWidth="1"/>
    <col min="6923" max="7162" width="9.09765625" style="1"/>
    <col min="7163" max="7163" width="31" style="1" bestFit="1" customWidth="1"/>
    <col min="7164" max="7164" width="15" style="1" customWidth="1"/>
    <col min="7165" max="7165" width="51.296875" style="1" bestFit="1" customWidth="1"/>
    <col min="7166" max="7166" width="15.8984375" style="1" bestFit="1" customWidth="1"/>
    <col min="7167" max="7167" width="19.69921875" style="1" customWidth="1"/>
    <col min="7168" max="7168" width="15.296875" style="1" customWidth="1"/>
    <col min="7169" max="7172" width="0" style="1" hidden="1" customWidth="1"/>
    <col min="7173" max="7173" width="12" style="1" bestFit="1" customWidth="1"/>
    <col min="7174" max="7174" width="16.8984375" style="1" customWidth="1"/>
    <col min="7175" max="7175" width="13.3984375" style="1" bestFit="1" customWidth="1"/>
    <col min="7176" max="7176" width="15.3984375" style="1" customWidth="1"/>
    <col min="7177" max="7177" width="10.69921875" style="1" bestFit="1" customWidth="1"/>
    <col min="7178" max="7178" width="12.296875" style="1" bestFit="1" customWidth="1"/>
    <col min="7179" max="7418" width="9.09765625" style="1"/>
    <col min="7419" max="7419" width="31" style="1" bestFit="1" customWidth="1"/>
    <col min="7420" max="7420" width="15" style="1" customWidth="1"/>
    <col min="7421" max="7421" width="51.296875" style="1" bestFit="1" customWidth="1"/>
    <col min="7422" max="7422" width="15.8984375" style="1" bestFit="1" customWidth="1"/>
    <col min="7423" max="7423" width="19.69921875" style="1" customWidth="1"/>
    <col min="7424" max="7424" width="15.296875" style="1" customWidth="1"/>
    <col min="7425" max="7428" width="0" style="1" hidden="1" customWidth="1"/>
    <col min="7429" max="7429" width="12" style="1" bestFit="1" customWidth="1"/>
    <col min="7430" max="7430" width="16.8984375" style="1" customWidth="1"/>
    <col min="7431" max="7431" width="13.3984375" style="1" bestFit="1" customWidth="1"/>
    <col min="7432" max="7432" width="15.3984375" style="1" customWidth="1"/>
    <col min="7433" max="7433" width="10.69921875" style="1" bestFit="1" customWidth="1"/>
    <col min="7434" max="7434" width="12.296875" style="1" bestFit="1" customWidth="1"/>
    <col min="7435" max="7674" width="9.09765625" style="1"/>
    <col min="7675" max="7675" width="31" style="1" bestFit="1" customWidth="1"/>
    <col min="7676" max="7676" width="15" style="1" customWidth="1"/>
    <col min="7677" max="7677" width="51.296875" style="1" bestFit="1" customWidth="1"/>
    <col min="7678" max="7678" width="15.8984375" style="1" bestFit="1" customWidth="1"/>
    <col min="7679" max="7679" width="19.69921875" style="1" customWidth="1"/>
    <col min="7680" max="7680" width="15.296875" style="1" customWidth="1"/>
    <col min="7681" max="7684" width="0" style="1" hidden="1" customWidth="1"/>
    <col min="7685" max="7685" width="12" style="1" bestFit="1" customWidth="1"/>
    <col min="7686" max="7686" width="16.8984375" style="1" customWidth="1"/>
    <col min="7687" max="7687" width="13.3984375" style="1" bestFit="1" customWidth="1"/>
    <col min="7688" max="7688" width="15.3984375" style="1" customWidth="1"/>
    <col min="7689" max="7689" width="10.69921875" style="1" bestFit="1" customWidth="1"/>
    <col min="7690" max="7690" width="12.296875" style="1" bestFit="1" customWidth="1"/>
    <col min="7691" max="7930" width="9.09765625" style="1"/>
    <col min="7931" max="7931" width="31" style="1" bestFit="1" customWidth="1"/>
    <col min="7932" max="7932" width="15" style="1" customWidth="1"/>
    <col min="7933" max="7933" width="51.296875" style="1" bestFit="1" customWidth="1"/>
    <col min="7934" max="7934" width="15.8984375" style="1" bestFit="1" customWidth="1"/>
    <col min="7935" max="7935" width="19.69921875" style="1" customWidth="1"/>
    <col min="7936" max="7936" width="15.296875" style="1" customWidth="1"/>
    <col min="7937" max="7940" width="0" style="1" hidden="1" customWidth="1"/>
    <col min="7941" max="7941" width="12" style="1" bestFit="1" customWidth="1"/>
    <col min="7942" max="7942" width="16.8984375" style="1" customWidth="1"/>
    <col min="7943" max="7943" width="13.3984375" style="1" bestFit="1" customWidth="1"/>
    <col min="7944" max="7944" width="15.3984375" style="1" customWidth="1"/>
    <col min="7945" max="7945" width="10.69921875" style="1" bestFit="1" customWidth="1"/>
    <col min="7946" max="7946" width="12.296875" style="1" bestFit="1" customWidth="1"/>
    <col min="7947" max="8186" width="9.09765625" style="1"/>
    <col min="8187" max="8187" width="31" style="1" bestFit="1" customWidth="1"/>
    <col min="8188" max="8188" width="15" style="1" customWidth="1"/>
    <col min="8189" max="8189" width="51.296875" style="1" bestFit="1" customWidth="1"/>
    <col min="8190" max="8190" width="15.8984375" style="1" bestFit="1" customWidth="1"/>
    <col min="8191" max="8191" width="19.69921875" style="1" customWidth="1"/>
    <col min="8192" max="8192" width="15.296875" style="1" customWidth="1"/>
    <col min="8193" max="8196" width="0" style="1" hidden="1" customWidth="1"/>
    <col min="8197" max="8197" width="12" style="1" bestFit="1" customWidth="1"/>
    <col min="8198" max="8198" width="16.8984375" style="1" customWidth="1"/>
    <col min="8199" max="8199" width="13.3984375" style="1" bestFit="1" customWidth="1"/>
    <col min="8200" max="8200" width="15.3984375" style="1" customWidth="1"/>
    <col min="8201" max="8201" width="10.69921875" style="1" bestFit="1" customWidth="1"/>
    <col min="8202" max="8202" width="12.296875" style="1" bestFit="1" customWidth="1"/>
    <col min="8203" max="8442" width="9.09765625" style="1"/>
    <col min="8443" max="8443" width="31" style="1" bestFit="1" customWidth="1"/>
    <col min="8444" max="8444" width="15" style="1" customWidth="1"/>
    <col min="8445" max="8445" width="51.296875" style="1" bestFit="1" customWidth="1"/>
    <col min="8446" max="8446" width="15.8984375" style="1" bestFit="1" customWidth="1"/>
    <col min="8447" max="8447" width="19.69921875" style="1" customWidth="1"/>
    <col min="8448" max="8448" width="15.296875" style="1" customWidth="1"/>
    <col min="8449" max="8452" width="0" style="1" hidden="1" customWidth="1"/>
    <col min="8453" max="8453" width="12" style="1" bestFit="1" customWidth="1"/>
    <col min="8454" max="8454" width="16.8984375" style="1" customWidth="1"/>
    <col min="8455" max="8455" width="13.3984375" style="1" bestFit="1" customWidth="1"/>
    <col min="8456" max="8456" width="15.3984375" style="1" customWidth="1"/>
    <col min="8457" max="8457" width="10.69921875" style="1" bestFit="1" customWidth="1"/>
    <col min="8458" max="8458" width="12.296875" style="1" bestFit="1" customWidth="1"/>
    <col min="8459" max="8698" width="9.09765625" style="1"/>
    <col min="8699" max="8699" width="31" style="1" bestFit="1" customWidth="1"/>
    <col min="8700" max="8700" width="15" style="1" customWidth="1"/>
    <col min="8701" max="8701" width="51.296875" style="1" bestFit="1" customWidth="1"/>
    <col min="8702" max="8702" width="15.8984375" style="1" bestFit="1" customWidth="1"/>
    <col min="8703" max="8703" width="19.69921875" style="1" customWidth="1"/>
    <col min="8704" max="8704" width="15.296875" style="1" customWidth="1"/>
    <col min="8705" max="8708" width="0" style="1" hidden="1" customWidth="1"/>
    <col min="8709" max="8709" width="12" style="1" bestFit="1" customWidth="1"/>
    <col min="8710" max="8710" width="16.8984375" style="1" customWidth="1"/>
    <col min="8711" max="8711" width="13.3984375" style="1" bestFit="1" customWidth="1"/>
    <col min="8712" max="8712" width="15.3984375" style="1" customWidth="1"/>
    <col min="8713" max="8713" width="10.69921875" style="1" bestFit="1" customWidth="1"/>
    <col min="8714" max="8714" width="12.296875" style="1" bestFit="1" customWidth="1"/>
    <col min="8715" max="8954" width="9.09765625" style="1"/>
    <col min="8955" max="8955" width="31" style="1" bestFit="1" customWidth="1"/>
    <col min="8956" max="8956" width="15" style="1" customWidth="1"/>
    <col min="8957" max="8957" width="51.296875" style="1" bestFit="1" customWidth="1"/>
    <col min="8958" max="8958" width="15.8984375" style="1" bestFit="1" customWidth="1"/>
    <col min="8959" max="8959" width="19.69921875" style="1" customWidth="1"/>
    <col min="8960" max="8960" width="15.296875" style="1" customWidth="1"/>
    <col min="8961" max="8964" width="0" style="1" hidden="1" customWidth="1"/>
    <col min="8965" max="8965" width="12" style="1" bestFit="1" customWidth="1"/>
    <col min="8966" max="8966" width="16.8984375" style="1" customWidth="1"/>
    <col min="8967" max="8967" width="13.3984375" style="1" bestFit="1" customWidth="1"/>
    <col min="8968" max="8968" width="15.3984375" style="1" customWidth="1"/>
    <col min="8969" max="8969" width="10.69921875" style="1" bestFit="1" customWidth="1"/>
    <col min="8970" max="8970" width="12.296875" style="1" bestFit="1" customWidth="1"/>
    <col min="8971" max="9210" width="9.09765625" style="1"/>
    <col min="9211" max="9211" width="31" style="1" bestFit="1" customWidth="1"/>
    <col min="9212" max="9212" width="15" style="1" customWidth="1"/>
    <col min="9213" max="9213" width="51.296875" style="1" bestFit="1" customWidth="1"/>
    <col min="9214" max="9214" width="15.8984375" style="1" bestFit="1" customWidth="1"/>
    <col min="9215" max="9215" width="19.69921875" style="1" customWidth="1"/>
    <col min="9216" max="9216" width="15.296875" style="1" customWidth="1"/>
    <col min="9217" max="9220" width="0" style="1" hidden="1" customWidth="1"/>
    <col min="9221" max="9221" width="12" style="1" bestFit="1" customWidth="1"/>
    <col min="9222" max="9222" width="16.8984375" style="1" customWidth="1"/>
    <col min="9223" max="9223" width="13.3984375" style="1" bestFit="1" customWidth="1"/>
    <col min="9224" max="9224" width="15.3984375" style="1" customWidth="1"/>
    <col min="9225" max="9225" width="10.69921875" style="1" bestFit="1" customWidth="1"/>
    <col min="9226" max="9226" width="12.296875" style="1" bestFit="1" customWidth="1"/>
    <col min="9227" max="9466" width="9.09765625" style="1"/>
    <col min="9467" max="9467" width="31" style="1" bestFit="1" customWidth="1"/>
    <col min="9468" max="9468" width="15" style="1" customWidth="1"/>
    <col min="9469" max="9469" width="51.296875" style="1" bestFit="1" customWidth="1"/>
    <col min="9470" max="9470" width="15.8984375" style="1" bestFit="1" customWidth="1"/>
    <col min="9471" max="9471" width="19.69921875" style="1" customWidth="1"/>
    <col min="9472" max="9472" width="15.296875" style="1" customWidth="1"/>
    <col min="9473" max="9476" width="0" style="1" hidden="1" customWidth="1"/>
    <col min="9477" max="9477" width="12" style="1" bestFit="1" customWidth="1"/>
    <col min="9478" max="9478" width="16.8984375" style="1" customWidth="1"/>
    <col min="9479" max="9479" width="13.3984375" style="1" bestFit="1" customWidth="1"/>
    <col min="9480" max="9480" width="15.3984375" style="1" customWidth="1"/>
    <col min="9481" max="9481" width="10.69921875" style="1" bestFit="1" customWidth="1"/>
    <col min="9482" max="9482" width="12.296875" style="1" bestFit="1" customWidth="1"/>
    <col min="9483" max="9722" width="9.09765625" style="1"/>
    <col min="9723" max="9723" width="31" style="1" bestFit="1" customWidth="1"/>
    <col min="9724" max="9724" width="15" style="1" customWidth="1"/>
    <col min="9725" max="9725" width="51.296875" style="1" bestFit="1" customWidth="1"/>
    <col min="9726" max="9726" width="15.8984375" style="1" bestFit="1" customWidth="1"/>
    <col min="9727" max="9727" width="19.69921875" style="1" customWidth="1"/>
    <col min="9728" max="9728" width="15.296875" style="1" customWidth="1"/>
    <col min="9729" max="9732" width="0" style="1" hidden="1" customWidth="1"/>
    <col min="9733" max="9733" width="12" style="1" bestFit="1" customWidth="1"/>
    <col min="9734" max="9734" width="16.8984375" style="1" customWidth="1"/>
    <col min="9735" max="9735" width="13.3984375" style="1" bestFit="1" customWidth="1"/>
    <col min="9736" max="9736" width="15.3984375" style="1" customWidth="1"/>
    <col min="9737" max="9737" width="10.69921875" style="1" bestFit="1" customWidth="1"/>
    <col min="9738" max="9738" width="12.296875" style="1" bestFit="1" customWidth="1"/>
    <col min="9739" max="9978" width="9.09765625" style="1"/>
    <col min="9979" max="9979" width="31" style="1" bestFit="1" customWidth="1"/>
    <col min="9980" max="9980" width="15" style="1" customWidth="1"/>
    <col min="9981" max="9981" width="51.296875" style="1" bestFit="1" customWidth="1"/>
    <col min="9982" max="9982" width="15.8984375" style="1" bestFit="1" customWidth="1"/>
    <col min="9983" max="9983" width="19.69921875" style="1" customWidth="1"/>
    <col min="9984" max="9984" width="15.296875" style="1" customWidth="1"/>
    <col min="9985" max="9988" width="0" style="1" hidden="1" customWidth="1"/>
    <col min="9989" max="9989" width="12" style="1" bestFit="1" customWidth="1"/>
    <col min="9990" max="9990" width="16.8984375" style="1" customWidth="1"/>
    <col min="9991" max="9991" width="13.3984375" style="1" bestFit="1" customWidth="1"/>
    <col min="9992" max="9992" width="15.3984375" style="1" customWidth="1"/>
    <col min="9993" max="9993" width="10.69921875" style="1" bestFit="1" customWidth="1"/>
    <col min="9994" max="9994" width="12.296875" style="1" bestFit="1" customWidth="1"/>
    <col min="9995" max="10234" width="9.09765625" style="1"/>
    <col min="10235" max="10235" width="31" style="1" bestFit="1" customWidth="1"/>
    <col min="10236" max="10236" width="15" style="1" customWidth="1"/>
    <col min="10237" max="10237" width="51.296875" style="1" bestFit="1" customWidth="1"/>
    <col min="10238" max="10238" width="15.8984375" style="1" bestFit="1" customWidth="1"/>
    <col min="10239" max="10239" width="19.69921875" style="1" customWidth="1"/>
    <col min="10240" max="10240" width="15.296875" style="1" customWidth="1"/>
    <col min="10241" max="10244" width="0" style="1" hidden="1" customWidth="1"/>
    <col min="10245" max="10245" width="12" style="1" bestFit="1" customWidth="1"/>
    <col min="10246" max="10246" width="16.8984375" style="1" customWidth="1"/>
    <col min="10247" max="10247" width="13.3984375" style="1" bestFit="1" customWidth="1"/>
    <col min="10248" max="10248" width="15.3984375" style="1" customWidth="1"/>
    <col min="10249" max="10249" width="10.69921875" style="1" bestFit="1" customWidth="1"/>
    <col min="10250" max="10250" width="12.296875" style="1" bestFit="1" customWidth="1"/>
    <col min="10251" max="10490" width="9.09765625" style="1"/>
    <col min="10491" max="10491" width="31" style="1" bestFit="1" customWidth="1"/>
    <col min="10492" max="10492" width="15" style="1" customWidth="1"/>
    <col min="10493" max="10493" width="51.296875" style="1" bestFit="1" customWidth="1"/>
    <col min="10494" max="10494" width="15.8984375" style="1" bestFit="1" customWidth="1"/>
    <col min="10495" max="10495" width="19.69921875" style="1" customWidth="1"/>
    <col min="10496" max="10496" width="15.296875" style="1" customWidth="1"/>
    <col min="10497" max="10500" width="0" style="1" hidden="1" customWidth="1"/>
    <col min="10501" max="10501" width="12" style="1" bestFit="1" customWidth="1"/>
    <col min="10502" max="10502" width="16.8984375" style="1" customWidth="1"/>
    <col min="10503" max="10503" width="13.3984375" style="1" bestFit="1" customWidth="1"/>
    <col min="10504" max="10504" width="15.3984375" style="1" customWidth="1"/>
    <col min="10505" max="10505" width="10.69921875" style="1" bestFit="1" customWidth="1"/>
    <col min="10506" max="10506" width="12.296875" style="1" bestFit="1" customWidth="1"/>
    <col min="10507" max="10746" width="9.09765625" style="1"/>
    <col min="10747" max="10747" width="31" style="1" bestFit="1" customWidth="1"/>
    <col min="10748" max="10748" width="15" style="1" customWidth="1"/>
    <col min="10749" max="10749" width="51.296875" style="1" bestFit="1" customWidth="1"/>
    <col min="10750" max="10750" width="15.8984375" style="1" bestFit="1" customWidth="1"/>
    <col min="10751" max="10751" width="19.69921875" style="1" customWidth="1"/>
    <col min="10752" max="10752" width="15.296875" style="1" customWidth="1"/>
    <col min="10753" max="10756" width="0" style="1" hidden="1" customWidth="1"/>
    <col min="10757" max="10757" width="12" style="1" bestFit="1" customWidth="1"/>
    <col min="10758" max="10758" width="16.8984375" style="1" customWidth="1"/>
    <col min="10759" max="10759" width="13.3984375" style="1" bestFit="1" customWidth="1"/>
    <col min="10760" max="10760" width="15.3984375" style="1" customWidth="1"/>
    <col min="10761" max="10761" width="10.69921875" style="1" bestFit="1" customWidth="1"/>
    <col min="10762" max="10762" width="12.296875" style="1" bestFit="1" customWidth="1"/>
    <col min="10763" max="11002" width="9.09765625" style="1"/>
    <col min="11003" max="11003" width="31" style="1" bestFit="1" customWidth="1"/>
    <col min="11004" max="11004" width="15" style="1" customWidth="1"/>
    <col min="11005" max="11005" width="51.296875" style="1" bestFit="1" customWidth="1"/>
    <col min="11006" max="11006" width="15.8984375" style="1" bestFit="1" customWidth="1"/>
    <col min="11007" max="11007" width="19.69921875" style="1" customWidth="1"/>
    <col min="11008" max="11008" width="15.296875" style="1" customWidth="1"/>
    <col min="11009" max="11012" width="0" style="1" hidden="1" customWidth="1"/>
    <col min="11013" max="11013" width="12" style="1" bestFit="1" customWidth="1"/>
    <col min="11014" max="11014" width="16.8984375" style="1" customWidth="1"/>
    <col min="11015" max="11015" width="13.3984375" style="1" bestFit="1" customWidth="1"/>
    <col min="11016" max="11016" width="15.3984375" style="1" customWidth="1"/>
    <col min="11017" max="11017" width="10.69921875" style="1" bestFit="1" customWidth="1"/>
    <col min="11018" max="11018" width="12.296875" style="1" bestFit="1" customWidth="1"/>
    <col min="11019" max="11258" width="9.09765625" style="1"/>
    <col min="11259" max="11259" width="31" style="1" bestFit="1" customWidth="1"/>
    <col min="11260" max="11260" width="15" style="1" customWidth="1"/>
    <col min="11261" max="11261" width="51.296875" style="1" bestFit="1" customWidth="1"/>
    <col min="11262" max="11262" width="15.8984375" style="1" bestFit="1" customWidth="1"/>
    <col min="11263" max="11263" width="19.69921875" style="1" customWidth="1"/>
    <col min="11264" max="11264" width="15.296875" style="1" customWidth="1"/>
    <col min="11265" max="11268" width="0" style="1" hidden="1" customWidth="1"/>
    <col min="11269" max="11269" width="12" style="1" bestFit="1" customWidth="1"/>
    <col min="11270" max="11270" width="16.8984375" style="1" customWidth="1"/>
    <col min="11271" max="11271" width="13.3984375" style="1" bestFit="1" customWidth="1"/>
    <col min="11272" max="11272" width="15.3984375" style="1" customWidth="1"/>
    <col min="11273" max="11273" width="10.69921875" style="1" bestFit="1" customWidth="1"/>
    <col min="11274" max="11274" width="12.296875" style="1" bestFit="1" customWidth="1"/>
    <col min="11275" max="11514" width="9.09765625" style="1"/>
    <col min="11515" max="11515" width="31" style="1" bestFit="1" customWidth="1"/>
    <col min="11516" max="11516" width="15" style="1" customWidth="1"/>
    <col min="11517" max="11517" width="51.296875" style="1" bestFit="1" customWidth="1"/>
    <col min="11518" max="11518" width="15.8984375" style="1" bestFit="1" customWidth="1"/>
    <col min="11519" max="11519" width="19.69921875" style="1" customWidth="1"/>
    <col min="11520" max="11520" width="15.296875" style="1" customWidth="1"/>
    <col min="11521" max="11524" width="0" style="1" hidden="1" customWidth="1"/>
    <col min="11525" max="11525" width="12" style="1" bestFit="1" customWidth="1"/>
    <col min="11526" max="11526" width="16.8984375" style="1" customWidth="1"/>
    <col min="11527" max="11527" width="13.3984375" style="1" bestFit="1" customWidth="1"/>
    <col min="11528" max="11528" width="15.3984375" style="1" customWidth="1"/>
    <col min="11529" max="11529" width="10.69921875" style="1" bestFit="1" customWidth="1"/>
    <col min="11530" max="11530" width="12.296875" style="1" bestFit="1" customWidth="1"/>
    <col min="11531" max="11770" width="9.09765625" style="1"/>
    <col min="11771" max="11771" width="31" style="1" bestFit="1" customWidth="1"/>
    <col min="11772" max="11772" width="15" style="1" customWidth="1"/>
    <col min="11773" max="11773" width="51.296875" style="1" bestFit="1" customWidth="1"/>
    <col min="11774" max="11774" width="15.8984375" style="1" bestFit="1" customWidth="1"/>
    <col min="11775" max="11775" width="19.69921875" style="1" customWidth="1"/>
    <col min="11776" max="11776" width="15.296875" style="1" customWidth="1"/>
    <col min="11777" max="11780" width="0" style="1" hidden="1" customWidth="1"/>
    <col min="11781" max="11781" width="12" style="1" bestFit="1" customWidth="1"/>
    <col min="11782" max="11782" width="16.8984375" style="1" customWidth="1"/>
    <col min="11783" max="11783" width="13.3984375" style="1" bestFit="1" customWidth="1"/>
    <col min="11784" max="11784" width="15.3984375" style="1" customWidth="1"/>
    <col min="11785" max="11785" width="10.69921875" style="1" bestFit="1" customWidth="1"/>
    <col min="11786" max="11786" width="12.296875" style="1" bestFit="1" customWidth="1"/>
    <col min="11787" max="12026" width="9.09765625" style="1"/>
    <col min="12027" max="12027" width="31" style="1" bestFit="1" customWidth="1"/>
    <col min="12028" max="12028" width="15" style="1" customWidth="1"/>
    <col min="12029" max="12029" width="51.296875" style="1" bestFit="1" customWidth="1"/>
    <col min="12030" max="12030" width="15.8984375" style="1" bestFit="1" customWidth="1"/>
    <col min="12031" max="12031" width="19.69921875" style="1" customWidth="1"/>
    <col min="12032" max="12032" width="15.296875" style="1" customWidth="1"/>
    <col min="12033" max="12036" width="0" style="1" hidden="1" customWidth="1"/>
    <col min="12037" max="12037" width="12" style="1" bestFit="1" customWidth="1"/>
    <col min="12038" max="12038" width="16.8984375" style="1" customWidth="1"/>
    <col min="12039" max="12039" width="13.3984375" style="1" bestFit="1" customWidth="1"/>
    <col min="12040" max="12040" width="15.3984375" style="1" customWidth="1"/>
    <col min="12041" max="12041" width="10.69921875" style="1" bestFit="1" customWidth="1"/>
    <col min="12042" max="12042" width="12.296875" style="1" bestFit="1" customWidth="1"/>
    <col min="12043" max="12282" width="9.09765625" style="1"/>
    <col min="12283" max="12283" width="31" style="1" bestFit="1" customWidth="1"/>
    <col min="12284" max="12284" width="15" style="1" customWidth="1"/>
    <col min="12285" max="12285" width="51.296875" style="1" bestFit="1" customWidth="1"/>
    <col min="12286" max="12286" width="15.8984375" style="1" bestFit="1" customWidth="1"/>
    <col min="12287" max="12287" width="19.69921875" style="1" customWidth="1"/>
    <col min="12288" max="12288" width="15.296875" style="1" customWidth="1"/>
    <col min="12289" max="12292" width="0" style="1" hidden="1" customWidth="1"/>
    <col min="12293" max="12293" width="12" style="1" bestFit="1" customWidth="1"/>
    <col min="12294" max="12294" width="16.8984375" style="1" customWidth="1"/>
    <col min="12295" max="12295" width="13.3984375" style="1" bestFit="1" customWidth="1"/>
    <col min="12296" max="12296" width="15.3984375" style="1" customWidth="1"/>
    <col min="12297" max="12297" width="10.69921875" style="1" bestFit="1" customWidth="1"/>
    <col min="12298" max="12298" width="12.296875" style="1" bestFit="1" customWidth="1"/>
    <col min="12299" max="12538" width="9.09765625" style="1"/>
    <col min="12539" max="12539" width="31" style="1" bestFit="1" customWidth="1"/>
    <col min="12540" max="12540" width="15" style="1" customWidth="1"/>
    <col min="12541" max="12541" width="51.296875" style="1" bestFit="1" customWidth="1"/>
    <col min="12542" max="12542" width="15.8984375" style="1" bestFit="1" customWidth="1"/>
    <col min="12543" max="12543" width="19.69921875" style="1" customWidth="1"/>
    <col min="12544" max="12544" width="15.296875" style="1" customWidth="1"/>
    <col min="12545" max="12548" width="0" style="1" hidden="1" customWidth="1"/>
    <col min="12549" max="12549" width="12" style="1" bestFit="1" customWidth="1"/>
    <col min="12550" max="12550" width="16.8984375" style="1" customWidth="1"/>
    <col min="12551" max="12551" width="13.3984375" style="1" bestFit="1" customWidth="1"/>
    <col min="12552" max="12552" width="15.3984375" style="1" customWidth="1"/>
    <col min="12553" max="12553" width="10.69921875" style="1" bestFit="1" customWidth="1"/>
    <col min="12554" max="12554" width="12.296875" style="1" bestFit="1" customWidth="1"/>
    <col min="12555" max="12794" width="9.09765625" style="1"/>
    <col min="12795" max="12795" width="31" style="1" bestFit="1" customWidth="1"/>
    <col min="12796" max="12796" width="15" style="1" customWidth="1"/>
    <col min="12797" max="12797" width="51.296875" style="1" bestFit="1" customWidth="1"/>
    <col min="12798" max="12798" width="15.8984375" style="1" bestFit="1" customWidth="1"/>
    <col min="12799" max="12799" width="19.69921875" style="1" customWidth="1"/>
    <col min="12800" max="12800" width="15.296875" style="1" customWidth="1"/>
    <col min="12801" max="12804" width="0" style="1" hidden="1" customWidth="1"/>
    <col min="12805" max="12805" width="12" style="1" bestFit="1" customWidth="1"/>
    <col min="12806" max="12806" width="16.8984375" style="1" customWidth="1"/>
    <col min="12807" max="12807" width="13.3984375" style="1" bestFit="1" customWidth="1"/>
    <col min="12808" max="12808" width="15.3984375" style="1" customWidth="1"/>
    <col min="12809" max="12809" width="10.69921875" style="1" bestFit="1" customWidth="1"/>
    <col min="12810" max="12810" width="12.296875" style="1" bestFit="1" customWidth="1"/>
    <col min="12811" max="13050" width="9.09765625" style="1"/>
    <col min="13051" max="13051" width="31" style="1" bestFit="1" customWidth="1"/>
    <col min="13052" max="13052" width="15" style="1" customWidth="1"/>
    <col min="13053" max="13053" width="51.296875" style="1" bestFit="1" customWidth="1"/>
    <col min="13054" max="13054" width="15.8984375" style="1" bestFit="1" customWidth="1"/>
    <col min="13055" max="13055" width="19.69921875" style="1" customWidth="1"/>
    <col min="13056" max="13056" width="15.296875" style="1" customWidth="1"/>
    <col min="13057" max="13060" width="0" style="1" hidden="1" customWidth="1"/>
    <col min="13061" max="13061" width="12" style="1" bestFit="1" customWidth="1"/>
    <col min="13062" max="13062" width="16.8984375" style="1" customWidth="1"/>
    <col min="13063" max="13063" width="13.3984375" style="1" bestFit="1" customWidth="1"/>
    <col min="13064" max="13064" width="15.3984375" style="1" customWidth="1"/>
    <col min="13065" max="13065" width="10.69921875" style="1" bestFit="1" customWidth="1"/>
    <col min="13066" max="13066" width="12.296875" style="1" bestFit="1" customWidth="1"/>
    <col min="13067" max="13306" width="9.09765625" style="1"/>
    <col min="13307" max="13307" width="31" style="1" bestFit="1" customWidth="1"/>
    <col min="13308" max="13308" width="15" style="1" customWidth="1"/>
    <col min="13309" max="13309" width="51.296875" style="1" bestFit="1" customWidth="1"/>
    <col min="13310" max="13310" width="15.8984375" style="1" bestFit="1" customWidth="1"/>
    <col min="13311" max="13311" width="19.69921875" style="1" customWidth="1"/>
    <col min="13312" max="13312" width="15.296875" style="1" customWidth="1"/>
    <col min="13313" max="13316" width="0" style="1" hidden="1" customWidth="1"/>
    <col min="13317" max="13317" width="12" style="1" bestFit="1" customWidth="1"/>
    <col min="13318" max="13318" width="16.8984375" style="1" customWidth="1"/>
    <col min="13319" max="13319" width="13.3984375" style="1" bestFit="1" customWidth="1"/>
    <col min="13320" max="13320" width="15.3984375" style="1" customWidth="1"/>
    <col min="13321" max="13321" width="10.69921875" style="1" bestFit="1" customWidth="1"/>
    <col min="13322" max="13322" width="12.296875" style="1" bestFit="1" customWidth="1"/>
    <col min="13323" max="13562" width="9.09765625" style="1"/>
    <col min="13563" max="13563" width="31" style="1" bestFit="1" customWidth="1"/>
    <col min="13564" max="13564" width="15" style="1" customWidth="1"/>
    <col min="13565" max="13565" width="51.296875" style="1" bestFit="1" customWidth="1"/>
    <col min="13566" max="13566" width="15.8984375" style="1" bestFit="1" customWidth="1"/>
    <col min="13567" max="13567" width="19.69921875" style="1" customWidth="1"/>
    <col min="13568" max="13568" width="15.296875" style="1" customWidth="1"/>
    <col min="13569" max="13572" width="0" style="1" hidden="1" customWidth="1"/>
    <col min="13573" max="13573" width="12" style="1" bestFit="1" customWidth="1"/>
    <col min="13574" max="13574" width="16.8984375" style="1" customWidth="1"/>
    <col min="13575" max="13575" width="13.3984375" style="1" bestFit="1" customWidth="1"/>
    <col min="13576" max="13576" width="15.3984375" style="1" customWidth="1"/>
    <col min="13577" max="13577" width="10.69921875" style="1" bestFit="1" customWidth="1"/>
    <col min="13578" max="13578" width="12.296875" style="1" bestFit="1" customWidth="1"/>
    <col min="13579" max="13818" width="9.09765625" style="1"/>
    <col min="13819" max="13819" width="31" style="1" bestFit="1" customWidth="1"/>
    <col min="13820" max="13820" width="15" style="1" customWidth="1"/>
    <col min="13821" max="13821" width="51.296875" style="1" bestFit="1" customWidth="1"/>
    <col min="13822" max="13822" width="15.8984375" style="1" bestFit="1" customWidth="1"/>
    <col min="13823" max="13823" width="19.69921875" style="1" customWidth="1"/>
    <col min="13824" max="13824" width="15.296875" style="1" customWidth="1"/>
    <col min="13825" max="13828" width="0" style="1" hidden="1" customWidth="1"/>
    <col min="13829" max="13829" width="12" style="1" bestFit="1" customWidth="1"/>
    <col min="13830" max="13830" width="16.8984375" style="1" customWidth="1"/>
    <col min="13831" max="13831" width="13.3984375" style="1" bestFit="1" customWidth="1"/>
    <col min="13832" max="13832" width="15.3984375" style="1" customWidth="1"/>
    <col min="13833" max="13833" width="10.69921875" style="1" bestFit="1" customWidth="1"/>
    <col min="13834" max="13834" width="12.296875" style="1" bestFit="1" customWidth="1"/>
    <col min="13835" max="14074" width="9.09765625" style="1"/>
    <col min="14075" max="14075" width="31" style="1" bestFit="1" customWidth="1"/>
    <col min="14076" max="14076" width="15" style="1" customWidth="1"/>
    <col min="14077" max="14077" width="51.296875" style="1" bestFit="1" customWidth="1"/>
    <col min="14078" max="14078" width="15.8984375" style="1" bestFit="1" customWidth="1"/>
    <col min="14079" max="14079" width="19.69921875" style="1" customWidth="1"/>
    <col min="14080" max="14080" width="15.296875" style="1" customWidth="1"/>
    <col min="14081" max="14084" width="0" style="1" hidden="1" customWidth="1"/>
    <col min="14085" max="14085" width="12" style="1" bestFit="1" customWidth="1"/>
    <col min="14086" max="14086" width="16.8984375" style="1" customWidth="1"/>
    <col min="14087" max="14087" width="13.3984375" style="1" bestFit="1" customWidth="1"/>
    <col min="14088" max="14088" width="15.3984375" style="1" customWidth="1"/>
    <col min="14089" max="14089" width="10.69921875" style="1" bestFit="1" customWidth="1"/>
    <col min="14090" max="14090" width="12.296875" style="1" bestFit="1" customWidth="1"/>
    <col min="14091" max="14330" width="9.09765625" style="1"/>
    <col min="14331" max="14331" width="31" style="1" bestFit="1" customWidth="1"/>
    <col min="14332" max="14332" width="15" style="1" customWidth="1"/>
    <col min="14333" max="14333" width="51.296875" style="1" bestFit="1" customWidth="1"/>
    <col min="14334" max="14334" width="15.8984375" style="1" bestFit="1" customWidth="1"/>
    <col min="14335" max="14335" width="19.69921875" style="1" customWidth="1"/>
    <col min="14336" max="14336" width="15.296875" style="1" customWidth="1"/>
    <col min="14337" max="14340" width="0" style="1" hidden="1" customWidth="1"/>
    <col min="14341" max="14341" width="12" style="1" bestFit="1" customWidth="1"/>
    <col min="14342" max="14342" width="16.8984375" style="1" customWidth="1"/>
    <col min="14343" max="14343" width="13.3984375" style="1" bestFit="1" customWidth="1"/>
    <col min="14344" max="14344" width="15.3984375" style="1" customWidth="1"/>
    <col min="14345" max="14345" width="10.69921875" style="1" bestFit="1" customWidth="1"/>
    <col min="14346" max="14346" width="12.296875" style="1" bestFit="1" customWidth="1"/>
    <col min="14347" max="14586" width="9.09765625" style="1"/>
    <col min="14587" max="14587" width="31" style="1" bestFit="1" customWidth="1"/>
    <col min="14588" max="14588" width="15" style="1" customWidth="1"/>
    <col min="14589" max="14589" width="51.296875" style="1" bestFit="1" customWidth="1"/>
    <col min="14590" max="14590" width="15.8984375" style="1" bestFit="1" customWidth="1"/>
    <col min="14591" max="14591" width="19.69921875" style="1" customWidth="1"/>
    <col min="14592" max="14592" width="15.296875" style="1" customWidth="1"/>
    <col min="14593" max="14596" width="0" style="1" hidden="1" customWidth="1"/>
    <col min="14597" max="14597" width="12" style="1" bestFit="1" customWidth="1"/>
    <col min="14598" max="14598" width="16.8984375" style="1" customWidth="1"/>
    <col min="14599" max="14599" width="13.3984375" style="1" bestFit="1" customWidth="1"/>
    <col min="14600" max="14600" width="15.3984375" style="1" customWidth="1"/>
    <col min="14601" max="14601" width="10.69921875" style="1" bestFit="1" customWidth="1"/>
    <col min="14602" max="14602" width="12.296875" style="1" bestFit="1" customWidth="1"/>
    <col min="14603" max="14842" width="9.09765625" style="1"/>
    <col min="14843" max="14843" width="31" style="1" bestFit="1" customWidth="1"/>
    <col min="14844" max="14844" width="15" style="1" customWidth="1"/>
    <col min="14845" max="14845" width="51.296875" style="1" bestFit="1" customWidth="1"/>
    <col min="14846" max="14846" width="15.8984375" style="1" bestFit="1" customWidth="1"/>
    <col min="14847" max="14847" width="19.69921875" style="1" customWidth="1"/>
    <col min="14848" max="14848" width="15.296875" style="1" customWidth="1"/>
    <col min="14849" max="14852" width="0" style="1" hidden="1" customWidth="1"/>
    <col min="14853" max="14853" width="12" style="1" bestFit="1" customWidth="1"/>
    <col min="14854" max="14854" width="16.8984375" style="1" customWidth="1"/>
    <col min="14855" max="14855" width="13.3984375" style="1" bestFit="1" customWidth="1"/>
    <col min="14856" max="14856" width="15.3984375" style="1" customWidth="1"/>
    <col min="14857" max="14857" width="10.69921875" style="1" bestFit="1" customWidth="1"/>
    <col min="14858" max="14858" width="12.296875" style="1" bestFit="1" customWidth="1"/>
    <col min="14859" max="15098" width="9.09765625" style="1"/>
    <col min="15099" max="15099" width="31" style="1" bestFit="1" customWidth="1"/>
    <col min="15100" max="15100" width="15" style="1" customWidth="1"/>
    <col min="15101" max="15101" width="51.296875" style="1" bestFit="1" customWidth="1"/>
    <col min="15102" max="15102" width="15.8984375" style="1" bestFit="1" customWidth="1"/>
    <col min="15103" max="15103" width="19.69921875" style="1" customWidth="1"/>
    <col min="15104" max="15104" width="15.296875" style="1" customWidth="1"/>
    <col min="15105" max="15108" width="0" style="1" hidden="1" customWidth="1"/>
    <col min="15109" max="15109" width="12" style="1" bestFit="1" customWidth="1"/>
    <col min="15110" max="15110" width="16.8984375" style="1" customWidth="1"/>
    <col min="15111" max="15111" width="13.3984375" style="1" bestFit="1" customWidth="1"/>
    <col min="15112" max="15112" width="15.3984375" style="1" customWidth="1"/>
    <col min="15113" max="15113" width="10.69921875" style="1" bestFit="1" customWidth="1"/>
    <col min="15114" max="15114" width="12.296875" style="1" bestFit="1" customWidth="1"/>
    <col min="15115" max="15354" width="9.09765625" style="1"/>
    <col min="15355" max="15355" width="31" style="1" bestFit="1" customWidth="1"/>
    <col min="15356" max="15356" width="15" style="1" customWidth="1"/>
    <col min="15357" max="15357" width="51.296875" style="1" bestFit="1" customWidth="1"/>
    <col min="15358" max="15358" width="15.8984375" style="1" bestFit="1" customWidth="1"/>
    <col min="15359" max="15359" width="19.69921875" style="1" customWidth="1"/>
    <col min="15360" max="15360" width="15.296875" style="1" customWidth="1"/>
    <col min="15361" max="15364" width="0" style="1" hidden="1" customWidth="1"/>
    <col min="15365" max="15365" width="12" style="1" bestFit="1" customWidth="1"/>
    <col min="15366" max="15366" width="16.8984375" style="1" customWidth="1"/>
    <col min="15367" max="15367" width="13.3984375" style="1" bestFit="1" customWidth="1"/>
    <col min="15368" max="15368" width="15.3984375" style="1" customWidth="1"/>
    <col min="15369" max="15369" width="10.69921875" style="1" bestFit="1" customWidth="1"/>
    <col min="15370" max="15370" width="12.296875" style="1" bestFit="1" customWidth="1"/>
    <col min="15371" max="15610" width="9.09765625" style="1"/>
    <col min="15611" max="15611" width="31" style="1" bestFit="1" customWidth="1"/>
    <col min="15612" max="15612" width="15" style="1" customWidth="1"/>
    <col min="15613" max="15613" width="51.296875" style="1" bestFit="1" customWidth="1"/>
    <col min="15614" max="15614" width="15.8984375" style="1" bestFit="1" customWidth="1"/>
    <col min="15615" max="15615" width="19.69921875" style="1" customWidth="1"/>
    <col min="15616" max="15616" width="15.296875" style="1" customWidth="1"/>
    <col min="15617" max="15620" width="0" style="1" hidden="1" customWidth="1"/>
    <col min="15621" max="15621" width="12" style="1" bestFit="1" customWidth="1"/>
    <col min="15622" max="15622" width="16.8984375" style="1" customWidth="1"/>
    <col min="15623" max="15623" width="13.3984375" style="1" bestFit="1" customWidth="1"/>
    <col min="15624" max="15624" width="15.3984375" style="1" customWidth="1"/>
    <col min="15625" max="15625" width="10.69921875" style="1" bestFit="1" customWidth="1"/>
    <col min="15626" max="15626" width="12.296875" style="1" bestFit="1" customWidth="1"/>
    <col min="15627" max="15866" width="9.09765625" style="1"/>
    <col min="15867" max="15867" width="31" style="1" bestFit="1" customWidth="1"/>
    <col min="15868" max="15868" width="15" style="1" customWidth="1"/>
    <col min="15869" max="15869" width="51.296875" style="1" bestFit="1" customWidth="1"/>
    <col min="15870" max="15870" width="15.8984375" style="1" bestFit="1" customWidth="1"/>
    <col min="15871" max="15871" width="19.69921875" style="1" customWidth="1"/>
    <col min="15872" max="15872" width="15.296875" style="1" customWidth="1"/>
    <col min="15873" max="15876" width="0" style="1" hidden="1" customWidth="1"/>
    <col min="15877" max="15877" width="12" style="1" bestFit="1" customWidth="1"/>
    <col min="15878" max="15878" width="16.8984375" style="1" customWidth="1"/>
    <col min="15879" max="15879" width="13.3984375" style="1" bestFit="1" customWidth="1"/>
    <col min="15880" max="15880" width="15.3984375" style="1" customWidth="1"/>
    <col min="15881" max="15881" width="10.69921875" style="1" bestFit="1" customWidth="1"/>
    <col min="15882" max="15882" width="12.296875" style="1" bestFit="1" customWidth="1"/>
    <col min="15883" max="16122" width="9.09765625" style="1"/>
    <col min="16123" max="16123" width="31" style="1" bestFit="1" customWidth="1"/>
    <col min="16124" max="16124" width="15" style="1" customWidth="1"/>
    <col min="16125" max="16125" width="51.296875" style="1" bestFit="1" customWidth="1"/>
    <col min="16126" max="16126" width="15.8984375" style="1" bestFit="1" customWidth="1"/>
    <col min="16127" max="16127" width="19.69921875" style="1" customWidth="1"/>
    <col min="16128" max="16128" width="15.296875" style="1" customWidth="1"/>
    <col min="16129" max="16132" width="0" style="1" hidden="1" customWidth="1"/>
    <col min="16133" max="16133" width="12" style="1" bestFit="1" customWidth="1"/>
    <col min="16134" max="16134" width="16.8984375" style="1" customWidth="1"/>
    <col min="16135" max="16135" width="13.3984375" style="1" bestFit="1" customWidth="1"/>
    <col min="16136" max="16136" width="15.3984375" style="1" customWidth="1"/>
    <col min="16137" max="16137" width="10.69921875" style="1" bestFit="1" customWidth="1"/>
    <col min="16138" max="16138" width="12.296875" style="1" bestFit="1" customWidth="1"/>
    <col min="16139" max="16384" width="9.09765625" style="1"/>
  </cols>
  <sheetData>
    <row r="1" spans="1:12">
      <c r="A1" s="51" t="s">
        <v>20</v>
      </c>
      <c r="B1" s="51"/>
      <c r="C1" s="51"/>
      <c r="D1" s="51"/>
      <c r="E1" s="51"/>
      <c r="L1" s="52" t="s">
        <v>30</v>
      </c>
    </row>
    <row r="2" spans="1:12">
      <c r="A2" s="10"/>
      <c r="B2" s="10"/>
      <c r="C2" s="10"/>
      <c r="D2" s="10"/>
      <c r="E2" s="10"/>
    </row>
    <row r="3" spans="1:12">
      <c r="A3" s="10"/>
      <c r="B3" s="10"/>
      <c r="C3" s="10"/>
      <c r="D3" s="10"/>
      <c r="E3" s="10"/>
    </row>
    <row r="4" spans="1:12" s="49" customFormat="1" ht="51" customHeight="1">
      <c r="A4" s="47" t="s">
        <v>17</v>
      </c>
      <c r="B4" s="24" t="s">
        <v>22</v>
      </c>
      <c r="C4" s="24" t="s">
        <v>23</v>
      </c>
      <c r="D4" s="24" t="s">
        <v>24</v>
      </c>
      <c r="E4" s="47"/>
      <c r="F4" s="24" t="s">
        <v>18</v>
      </c>
      <c r="G4" s="24" t="s">
        <v>19</v>
      </c>
      <c r="H4" s="24" t="s">
        <v>11</v>
      </c>
      <c r="I4" s="48"/>
      <c r="J4" s="50" t="s">
        <v>16</v>
      </c>
      <c r="K4" s="50" t="s">
        <v>25</v>
      </c>
      <c r="L4" s="50" t="s">
        <v>29</v>
      </c>
    </row>
    <row r="5" spans="1:12">
      <c r="A5" s="43" t="s">
        <v>0</v>
      </c>
      <c r="B5" s="57">
        <v>-147700</v>
      </c>
      <c r="C5" s="53">
        <v>-715000</v>
      </c>
      <c r="D5" s="57">
        <f t="shared" ref="D5:D13" si="0">C5-B5</f>
        <v>-567300</v>
      </c>
      <c r="E5" s="43"/>
      <c r="F5" s="25">
        <v>0</v>
      </c>
      <c r="G5" s="22">
        <v>-500000</v>
      </c>
      <c r="H5" s="23">
        <f>G5-F5</f>
        <v>-500000</v>
      </c>
      <c r="I5" s="1"/>
      <c r="J5" s="22">
        <f>B5-F5</f>
        <v>-147700</v>
      </c>
      <c r="K5" s="22">
        <f>C5-G5</f>
        <v>-215000</v>
      </c>
      <c r="L5" s="60">
        <f>(C5-G5)/G5</f>
        <v>0.43</v>
      </c>
    </row>
    <row r="6" spans="1:12">
      <c r="A6" s="64" t="s">
        <v>31</v>
      </c>
      <c r="B6" s="54">
        <f>55848+10000+10500+1374600</f>
        <v>1450948</v>
      </c>
      <c r="C6" s="54">
        <f>55848+48307+7391+1492948+96300+50353</f>
        <v>1751147</v>
      </c>
      <c r="D6" s="57">
        <f t="shared" si="0"/>
        <v>300199</v>
      </c>
      <c r="E6" s="58"/>
      <c r="F6" s="25">
        <v>1397027</v>
      </c>
      <c r="G6" s="22">
        <v>1334527</v>
      </c>
      <c r="H6" s="23">
        <f t="shared" ref="H6:H22" si="1">G6-F6</f>
        <v>-62500</v>
      </c>
      <c r="I6" s="1"/>
      <c r="J6" s="22">
        <f t="shared" ref="J6:J22" si="2">B6-F6</f>
        <v>53921</v>
      </c>
      <c r="K6" s="22">
        <f t="shared" ref="K6:K22" si="3">C6-G6</f>
        <v>416620</v>
      </c>
      <c r="L6" s="60">
        <f t="shared" ref="L6:L23" si="4">(C6-G6)/G6</f>
        <v>0.31218551591687543</v>
      </c>
    </row>
    <row r="7" spans="1:12">
      <c r="A7" s="42" t="s">
        <v>1</v>
      </c>
      <c r="B7" s="54">
        <v>2938915</v>
      </c>
      <c r="C7" s="54">
        <v>3089682</v>
      </c>
      <c r="D7" s="57">
        <f t="shared" si="0"/>
        <v>150767</v>
      </c>
      <c r="E7" s="42"/>
      <c r="F7" s="25">
        <v>2894401</v>
      </c>
      <c r="G7" s="22">
        <v>2938500</v>
      </c>
      <c r="H7" s="23">
        <f t="shared" si="1"/>
        <v>44099</v>
      </c>
      <c r="I7" s="1"/>
      <c r="J7" s="22">
        <f t="shared" si="2"/>
        <v>44514</v>
      </c>
      <c r="K7" s="22">
        <f t="shared" si="3"/>
        <v>151182</v>
      </c>
      <c r="L7" s="60">
        <f t="shared" si="4"/>
        <v>5.1448698315467077E-2</v>
      </c>
    </row>
    <row r="8" spans="1:12">
      <c r="A8" s="42" t="s">
        <v>2</v>
      </c>
      <c r="B8" s="54">
        <v>3305066</v>
      </c>
      <c r="C8" s="54">
        <v>4661095</v>
      </c>
      <c r="D8" s="57">
        <f t="shared" si="0"/>
        <v>1356029</v>
      </c>
      <c r="E8" s="42"/>
      <c r="F8" s="25">
        <f>2500893+207911+56262+169548</f>
        <v>2934614</v>
      </c>
      <c r="G8" s="22">
        <f>3786380+1800+70000-285402+77131</f>
        <v>3649909</v>
      </c>
      <c r="H8" s="23">
        <f t="shared" si="1"/>
        <v>715295</v>
      </c>
      <c r="I8" s="1"/>
      <c r="J8" s="22">
        <f t="shared" si="2"/>
        <v>370452</v>
      </c>
      <c r="K8" s="22">
        <f t="shared" si="3"/>
        <v>1011186</v>
      </c>
      <c r="L8" s="60">
        <f t="shared" si="4"/>
        <v>0.27704416740252974</v>
      </c>
    </row>
    <row r="9" spans="1:12">
      <c r="A9" s="42" t="s">
        <v>3</v>
      </c>
      <c r="B9" s="54">
        <v>153900</v>
      </c>
      <c r="C9" s="54">
        <v>153900</v>
      </c>
      <c r="D9" s="57">
        <f t="shared" si="0"/>
        <v>0</v>
      </c>
      <c r="E9" s="42"/>
      <c r="F9" s="25">
        <v>153900</v>
      </c>
      <c r="G9" s="22">
        <v>153900</v>
      </c>
      <c r="H9" s="23">
        <f t="shared" si="1"/>
        <v>0</v>
      </c>
      <c r="I9" s="1"/>
      <c r="J9" s="22">
        <f t="shared" si="2"/>
        <v>0</v>
      </c>
      <c r="K9" s="22">
        <f t="shared" si="3"/>
        <v>0</v>
      </c>
      <c r="L9" s="60">
        <f t="shared" si="4"/>
        <v>0</v>
      </c>
    </row>
    <row r="10" spans="1:12">
      <c r="A10" s="42" t="s">
        <v>4</v>
      </c>
      <c r="B10" s="54">
        <v>205000</v>
      </c>
      <c r="C10" s="54">
        <v>194758</v>
      </c>
      <c r="D10" s="57">
        <f t="shared" si="0"/>
        <v>-10242</v>
      </c>
      <c r="E10" s="42"/>
      <c r="F10" s="25">
        <v>205000</v>
      </c>
      <c r="G10" s="22">
        <f>207400-4300</f>
        <v>203100</v>
      </c>
      <c r="H10" s="23">
        <f t="shared" si="1"/>
        <v>-1900</v>
      </c>
      <c r="I10" s="1"/>
      <c r="J10" s="22">
        <f t="shared" si="2"/>
        <v>0</v>
      </c>
      <c r="K10" s="22">
        <f t="shared" si="3"/>
        <v>-8342</v>
      </c>
      <c r="L10" s="60">
        <f t="shared" si="4"/>
        <v>-4.107336287543082E-2</v>
      </c>
    </row>
    <row r="11" spans="1:12">
      <c r="A11" s="43" t="s">
        <v>12</v>
      </c>
      <c r="B11" s="53">
        <f>71000+89600+837000+25000</f>
        <v>1022600</v>
      </c>
      <c r="C11" s="53">
        <f>71000+89600+776500+25000</f>
        <v>962100</v>
      </c>
      <c r="D11" s="57">
        <f t="shared" si="0"/>
        <v>-60500</v>
      </c>
      <c r="E11" s="53"/>
      <c r="F11" s="25">
        <f>846473+50437+34000+45453+71000+89600+25000</f>
        <v>1161963</v>
      </c>
      <c r="G11" s="22">
        <f>816073+50437+34000+45453+71000+89600+25000</f>
        <v>1131563</v>
      </c>
      <c r="H11" s="23">
        <f t="shared" si="1"/>
        <v>-30400</v>
      </c>
      <c r="I11" s="1"/>
      <c r="J11" s="22">
        <f t="shared" si="2"/>
        <v>-139363</v>
      </c>
      <c r="K11" s="22">
        <f t="shared" si="3"/>
        <v>-169463</v>
      </c>
      <c r="L11" s="60">
        <f t="shared" si="4"/>
        <v>-0.14976011057272109</v>
      </c>
    </row>
    <row r="12" spans="1:12">
      <c r="A12" s="43" t="s">
        <v>14</v>
      </c>
      <c r="B12" s="53">
        <v>5000</v>
      </c>
      <c r="C12" s="53">
        <v>6046</v>
      </c>
      <c r="D12" s="57">
        <f t="shared" si="0"/>
        <v>1046</v>
      </c>
      <c r="E12" s="43"/>
      <c r="F12" s="25">
        <v>5000</v>
      </c>
      <c r="G12" s="22">
        <v>1800</v>
      </c>
      <c r="H12" s="23">
        <f t="shared" si="1"/>
        <v>-3200</v>
      </c>
      <c r="I12" s="1"/>
      <c r="J12" s="22">
        <f t="shared" si="2"/>
        <v>0</v>
      </c>
      <c r="K12" s="22">
        <f t="shared" si="3"/>
        <v>4246</v>
      </c>
      <c r="L12" s="60">
        <f t="shared" si="4"/>
        <v>2.358888888888889</v>
      </c>
    </row>
    <row r="13" spans="1:12">
      <c r="A13" s="42" t="s">
        <v>13</v>
      </c>
      <c r="B13" s="54">
        <v>456668</v>
      </c>
      <c r="C13" s="54">
        <v>489559</v>
      </c>
      <c r="D13" s="57">
        <f t="shared" si="0"/>
        <v>32891</v>
      </c>
      <c r="E13" s="42"/>
      <c r="F13" s="25">
        <f>263334+193334</f>
        <v>456668</v>
      </c>
      <c r="G13" s="22">
        <f>263334+193334</f>
        <v>456668</v>
      </c>
      <c r="H13" s="23">
        <f t="shared" si="1"/>
        <v>0</v>
      </c>
      <c r="I13" s="1"/>
      <c r="J13" s="22">
        <f t="shared" si="2"/>
        <v>0</v>
      </c>
      <c r="K13" s="22">
        <f t="shared" si="3"/>
        <v>32891</v>
      </c>
      <c r="L13" s="60">
        <f t="shared" si="4"/>
        <v>7.2023877302548028E-2</v>
      </c>
    </row>
    <row r="14" spans="1:12">
      <c r="A14" s="43" t="s">
        <v>6</v>
      </c>
      <c r="B14" s="53">
        <v>581303</v>
      </c>
      <c r="C14" s="53">
        <v>581103</v>
      </c>
      <c r="D14" s="57">
        <f t="shared" ref="D14:D22" si="5">C14-B14</f>
        <v>-200</v>
      </c>
      <c r="E14" s="43"/>
      <c r="F14" s="25">
        <v>571303</v>
      </c>
      <c r="G14" s="22">
        <f>577825-3000</f>
        <v>574825</v>
      </c>
      <c r="H14" s="23">
        <f t="shared" si="1"/>
        <v>3522</v>
      </c>
      <c r="I14" s="1"/>
      <c r="J14" s="22">
        <f t="shared" si="2"/>
        <v>10000</v>
      </c>
      <c r="K14" s="22">
        <f t="shared" si="3"/>
        <v>6278</v>
      </c>
      <c r="L14" s="60">
        <f t="shared" si="4"/>
        <v>1.0921584830165703E-2</v>
      </c>
    </row>
    <row r="15" spans="1:12">
      <c r="A15" s="43" t="s">
        <v>15</v>
      </c>
      <c r="B15" s="53">
        <f>662900+87100</f>
        <v>750000</v>
      </c>
      <c r="C15" s="53">
        <f>1014017+131125</f>
        <v>1145142</v>
      </c>
      <c r="D15" s="57">
        <f t="shared" si="5"/>
        <v>395142</v>
      </c>
      <c r="E15" s="43"/>
      <c r="F15" s="25">
        <f>596300+58700</f>
        <v>655000</v>
      </c>
      <c r="G15" s="22">
        <f>714745-10400-4344+89881</f>
        <v>789882</v>
      </c>
      <c r="H15" s="23">
        <f t="shared" si="1"/>
        <v>134882</v>
      </c>
      <c r="I15" s="1"/>
      <c r="J15" s="22">
        <f t="shared" si="2"/>
        <v>95000</v>
      </c>
      <c r="K15" s="22">
        <f t="shared" si="3"/>
        <v>355260</v>
      </c>
      <c r="L15" s="60">
        <f t="shared" si="4"/>
        <v>0.44976338237863378</v>
      </c>
    </row>
    <row r="16" spans="1:12">
      <c r="A16" s="42" t="s">
        <v>5</v>
      </c>
      <c r="B16" s="54">
        <v>907041</v>
      </c>
      <c r="C16" s="54">
        <v>764076</v>
      </c>
      <c r="D16" s="57">
        <f t="shared" si="5"/>
        <v>-142965</v>
      </c>
      <c r="E16" s="42"/>
      <c r="F16" s="25">
        <f>606694+165000+20000</f>
        <v>791694</v>
      </c>
      <c r="G16" s="22">
        <f>495300+165000+20000+285402</f>
        <v>965702</v>
      </c>
      <c r="H16" s="23">
        <f t="shared" si="1"/>
        <v>174008</v>
      </c>
      <c r="I16" s="1"/>
      <c r="J16" s="22">
        <f t="shared" si="2"/>
        <v>115347</v>
      </c>
      <c r="K16" s="22">
        <f t="shared" si="3"/>
        <v>-201626</v>
      </c>
      <c r="L16" s="60">
        <f t="shared" si="4"/>
        <v>-0.20878697569229432</v>
      </c>
    </row>
    <row r="17" spans="1:16">
      <c r="A17" s="44" t="s">
        <v>7</v>
      </c>
      <c r="B17" s="55">
        <v>38700</v>
      </c>
      <c r="C17" s="55">
        <v>38700</v>
      </c>
      <c r="D17" s="57">
        <f t="shared" si="5"/>
        <v>0</v>
      </c>
      <c r="E17" s="44"/>
      <c r="F17" s="25">
        <v>49200</v>
      </c>
      <c r="G17" s="26">
        <v>49200</v>
      </c>
      <c r="H17" s="23">
        <f t="shared" si="1"/>
        <v>0</v>
      </c>
      <c r="I17" s="10"/>
      <c r="J17" s="22">
        <f t="shared" si="2"/>
        <v>-10500</v>
      </c>
      <c r="K17" s="22">
        <f t="shared" si="3"/>
        <v>-10500</v>
      </c>
      <c r="L17" s="60">
        <f t="shared" si="4"/>
        <v>-0.21341463414634146</v>
      </c>
      <c r="M17" s="10"/>
      <c r="N17" s="10"/>
      <c r="O17" s="10"/>
      <c r="P17" s="10"/>
    </row>
    <row r="18" spans="1:16">
      <c r="A18" s="42" t="s">
        <v>8</v>
      </c>
      <c r="B18" s="54">
        <v>42000</v>
      </c>
      <c r="C18" s="54">
        <v>36745</v>
      </c>
      <c r="D18" s="57">
        <f t="shared" si="5"/>
        <v>-5255</v>
      </c>
      <c r="E18" s="42"/>
      <c r="F18" s="25">
        <v>42000</v>
      </c>
      <c r="G18" s="22">
        <v>46200</v>
      </c>
      <c r="H18" s="23">
        <f t="shared" si="1"/>
        <v>4200</v>
      </c>
      <c r="I18" s="1"/>
      <c r="J18" s="22">
        <f t="shared" si="2"/>
        <v>0</v>
      </c>
      <c r="K18" s="22">
        <f t="shared" si="3"/>
        <v>-9455</v>
      </c>
      <c r="L18" s="60">
        <f t="shared" si="4"/>
        <v>-0.20465367965367964</v>
      </c>
    </row>
    <row r="19" spans="1:16">
      <c r="A19" s="42" t="s">
        <v>9</v>
      </c>
      <c r="B19" s="54">
        <v>100000</v>
      </c>
      <c r="C19" s="54">
        <v>174593</v>
      </c>
      <c r="D19" s="57">
        <f t="shared" si="5"/>
        <v>74593</v>
      </c>
      <c r="E19" s="42"/>
      <c r="F19" s="25">
        <v>60000</v>
      </c>
      <c r="G19" s="22">
        <f>137149+19913</f>
        <v>157062</v>
      </c>
      <c r="H19" s="23">
        <f t="shared" si="1"/>
        <v>97062</v>
      </c>
      <c r="I19" s="1"/>
      <c r="J19" s="22">
        <f t="shared" si="2"/>
        <v>40000</v>
      </c>
      <c r="K19" s="22">
        <f t="shared" si="3"/>
        <v>17531</v>
      </c>
      <c r="L19" s="60">
        <f t="shared" si="4"/>
        <v>0.11161834180132686</v>
      </c>
    </row>
    <row r="20" spans="1:16">
      <c r="A20" s="44" t="s">
        <v>21</v>
      </c>
      <c r="B20" s="55">
        <v>65115</v>
      </c>
      <c r="C20" s="55">
        <v>65115</v>
      </c>
      <c r="D20" s="57">
        <f t="shared" si="5"/>
        <v>0</v>
      </c>
      <c r="E20" s="44"/>
      <c r="F20" s="25">
        <f>24400+40715</f>
        <v>65115</v>
      </c>
      <c r="G20" s="26">
        <f>24400+36515</f>
        <v>60915</v>
      </c>
      <c r="H20" s="23">
        <f t="shared" si="1"/>
        <v>-4200</v>
      </c>
      <c r="I20" s="10"/>
      <c r="J20" s="22">
        <f t="shared" si="2"/>
        <v>0</v>
      </c>
      <c r="K20" s="22">
        <f t="shared" si="3"/>
        <v>4200</v>
      </c>
      <c r="L20" s="60">
        <f t="shared" si="4"/>
        <v>6.8948534843634571E-2</v>
      </c>
      <c r="M20" s="10"/>
      <c r="N20" s="10"/>
      <c r="O20" s="10"/>
      <c r="P20" s="10"/>
    </row>
    <row r="21" spans="1:16">
      <c r="A21" s="44" t="s">
        <v>26</v>
      </c>
      <c r="B21" s="55">
        <v>129400</v>
      </c>
      <c r="C21" s="55">
        <v>126362</v>
      </c>
      <c r="D21" s="57">
        <f t="shared" si="5"/>
        <v>-3038</v>
      </c>
      <c r="E21" s="44"/>
      <c r="F21" s="25">
        <v>109400</v>
      </c>
      <c r="G21" s="26">
        <v>137600</v>
      </c>
      <c r="H21" s="23">
        <f t="shared" si="1"/>
        <v>28200</v>
      </c>
      <c r="I21" s="10"/>
      <c r="J21" s="22">
        <f t="shared" si="2"/>
        <v>20000</v>
      </c>
      <c r="K21" s="22">
        <f t="shared" si="3"/>
        <v>-11238</v>
      </c>
      <c r="L21" s="60">
        <f t="shared" si="4"/>
        <v>-8.1671511627906979E-2</v>
      </c>
      <c r="M21" s="10"/>
      <c r="N21" s="10"/>
      <c r="O21" s="10"/>
      <c r="P21" s="10"/>
    </row>
    <row r="22" spans="1:16">
      <c r="A22" s="44" t="s">
        <v>10</v>
      </c>
      <c r="B22" s="55">
        <v>25000</v>
      </c>
      <c r="C22" s="55">
        <v>25000</v>
      </c>
      <c r="D22" s="57">
        <f t="shared" si="5"/>
        <v>0</v>
      </c>
      <c r="E22" s="44"/>
      <c r="F22" s="25">
        <v>25000</v>
      </c>
      <c r="G22" s="26">
        <v>25000</v>
      </c>
      <c r="H22" s="23">
        <f t="shared" si="1"/>
        <v>0</v>
      </c>
      <c r="I22" s="10"/>
      <c r="J22" s="22">
        <f t="shared" si="2"/>
        <v>0</v>
      </c>
      <c r="K22" s="22">
        <f t="shared" si="3"/>
        <v>0</v>
      </c>
      <c r="L22" s="60">
        <f t="shared" si="4"/>
        <v>0</v>
      </c>
      <c r="M22" s="10"/>
      <c r="N22" s="10"/>
      <c r="O22" s="10"/>
      <c r="P22" s="10"/>
    </row>
    <row r="23" spans="1:16" ht="15" thickBot="1">
      <c r="A23" s="5"/>
      <c r="B23" s="56">
        <f>SUM(B5:B22)</f>
        <v>12028956</v>
      </c>
      <c r="C23" s="56">
        <f>SUM(C5:C22)</f>
        <v>13550123</v>
      </c>
      <c r="D23" s="56">
        <f>SUM(D5:D22)</f>
        <v>1521167</v>
      </c>
      <c r="E23" s="5"/>
      <c r="F23" s="45">
        <f>SUM(F5:F22)</f>
        <v>11577285</v>
      </c>
      <c r="G23" s="45">
        <f>SUM(G5:G22)</f>
        <v>12176353</v>
      </c>
      <c r="H23" s="46">
        <f>SUM(H5:H22)</f>
        <v>599068</v>
      </c>
      <c r="I23" s="10"/>
      <c r="J23" s="59">
        <f>SUM(J5:J22)</f>
        <v>451671</v>
      </c>
      <c r="K23" s="59">
        <f>SUM(K5:K22)</f>
        <v>1373770</v>
      </c>
      <c r="L23" s="61">
        <f t="shared" si="4"/>
        <v>0.11282278035139093</v>
      </c>
      <c r="M23" s="2"/>
      <c r="N23" s="2"/>
      <c r="O23" s="2"/>
      <c r="P23" s="2"/>
    </row>
    <row r="24" spans="1:16">
      <c r="A24" s="4"/>
      <c r="B24" s="4"/>
      <c r="C24" s="4"/>
      <c r="D24" s="4"/>
      <c r="E24" s="4"/>
      <c r="F24" s="27"/>
      <c r="G24" s="26"/>
      <c r="H24" s="28"/>
      <c r="I24" s="6"/>
      <c r="J24" s="2"/>
      <c r="K24" s="10"/>
      <c r="L24" s="2"/>
      <c r="M24" s="2"/>
      <c r="N24" s="2"/>
      <c r="O24" s="2"/>
      <c r="P24" s="2"/>
    </row>
    <row r="25" spans="1:16" s="12" customFormat="1">
      <c r="A25" s="16" t="s">
        <v>27</v>
      </c>
      <c r="B25" s="16"/>
      <c r="C25" s="16"/>
      <c r="D25" s="63">
        <v>-357253</v>
      </c>
      <c r="E25" s="16"/>
      <c r="F25" s="32"/>
      <c r="G25" s="33"/>
      <c r="H25" s="34"/>
      <c r="I25" s="17"/>
      <c r="J25" s="9"/>
      <c r="K25" s="9"/>
      <c r="L25" s="17"/>
    </row>
    <row r="26" spans="1:16" s="12" customFormat="1">
      <c r="A26" s="11"/>
      <c r="B26" s="11"/>
      <c r="C26" s="11"/>
      <c r="D26" s="11"/>
      <c r="E26" s="11"/>
      <c r="F26" s="35"/>
      <c r="G26" s="36"/>
      <c r="H26" s="34"/>
      <c r="I26" s="17"/>
      <c r="J26" s="9"/>
      <c r="K26" s="9"/>
      <c r="L26" s="17"/>
    </row>
    <row r="27" spans="1:16" s="12" customFormat="1">
      <c r="A27" s="18" t="s">
        <v>28</v>
      </c>
      <c r="B27" s="18"/>
      <c r="C27" s="18"/>
      <c r="D27" s="62">
        <f>SUM(D23:D26)</f>
        <v>1163914</v>
      </c>
      <c r="E27" s="18"/>
      <c r="F27" s="37"/>
      <c r="G27" s="37"/>
      <c r="H27" s="38"/>
      <c r="I27" s="13"/>
      <c r="J27" s="9"/>
      <c r="K27" s="9"/>
      <c r="L27" s="17"/>
    </row>
    <row r="28" spans="1:16" s="12" customFormat="1">
      <c r="A28" s="16"/>
      <c r="B28" s="16"/>
      <c r="C28" s="16"/>
      <c r="D28" s="16"/>
      <c r="E28" s="16"/>
      <c r="F28" s="39"/>
      <c r="G28" s="39"/>
      <c r="H28" s="38"/>
      <c r="I28" s="20"/>
      <c r="J28" s="9"/>
      <c r="K28" s="9"/>
      <c r="L28" s="17"/>
    </row>
    <row r="29" spans="1:16" s="12" customFormat="1">
      <c r="A29" s="16"/>
      <c r="B29" s="16"/>
      <c r="C29" s="16"/>
      <c r="D29" s="16"/>
      <c r="E29" s="16"/>
      <c r="F29" s="39"/>
      <c r="G29" s="39"/>
      <c r="H29" s="38"/>
      <c r="I29" s="20"/>
      <c r="J29" s="7"/>
      <c r="K29" s="7"/>
      <c r="L29" s="17"/>
    </row>
    <row r="30" spans="1:16" s="12" customFormat="1">
      <c r="A30" s="16"/>
      <c r="B30" s="16"/>
      <c r="C30" s="16"/>
      <c r="D30" s="16"/>
      <c r="E30" s="16"/>
      <c r="F30" s="39"/>
      <c r="G30" s="39"/>
      <c r="H30" s="38"/>
      <c r="I30" s="20"/>
      <c r="J30" s="7"/>
      <c r="K30" s="7"/>
      <c r="L30" s="17"/>
    </row>
    <row r="31" spans="1:16" s="12" customFormat="1">
      <c r="A31" s="16"/>
      <c r="B31" s="16"/>
      <c r="C31" s="16"/>
      <c r="D31" s="16"/>
      <c r="E31" s="16"/>
      <c r="F31" s="39"/>
      <c r="G31" s="39"/>
      <c r="H31" s="38"/>
      <c r="I31" s="20"/>
      <c r="J31" s="9"/>
      <c r="K31" s="9"/>
      <c r="L31" s="17"/>
    </row>
    <row r="32" spans="1:16" s="12" customFormat="1">
      <c r="A32" s="16"/>
      <c r="B32" s="16"/>
      <c r="C32" s="16"/>
      <c r="D32" s="16"/>
      <c r="E32" s="16"/>
      <c r="F32" s="39"/>
      <c r="G32" s="39"/>
      <c r="H32" s="38"/>
      <c r="I32" s="20"/>
      <c r="J32" s="17"/>
      <c r="K32" s="17"/>
      <c r="L32" s="17"/>
    </row>
    <row r="33" spans="1:12" s="12" customFormat="1">
      <c r="A33" s="16"/>
      <c r="B33" s="16"/>
      <c r="C33" s="16"/>
      <c r="D33" s="16"/>
      <c r="E33" s="16"/>
      <c r="F33" s="37"/>
      <c r="G33" s="37"/>
      <c r="H33" s="38"/>
      <c r="I33" s="13"/>
      <c r="J33" s="17"/>
      <c r="K33" s="17"/>
      <c r="L33" s="17"/>
    </row>
    <row r="34" spans="1:12" s="12" customFormat="1">
      <c r="A34" s="11"/>
      <c r="B34" s="11"/>
      <c r="C34" s="11"/>
      <c r="D34" s="11"/>
      <c r="E34" s="11"/>
      <c r="F34" s="29"/>
      <c r="G34" s="37"/>
      <c r="H34" s="34"/>
      <c r="I34" s="8"/>
      <c r="J34" s="17"/>
      <c r="K34" s="17"/>
      <c r="L34" s="17"/>
    </row>
    <row r="35" spans="1:12" s="12" customFormat="1">
      <c r="F35" s="37"/>
      <c r="G35" s="37"/>
      <c r="H35" s="31"/>
      <c r="I35" s="15"/>
    </row>
    <row r="36" spans="1:12" s="12" customFormat="1">
      <c r="F36" s="37"/>
      <c r="G36" s="37"/>
      <c r="H36" s="31"/>
      <c r="I36" s="15"/>
    </row>
    <row r="37" spans="1:12" s="12" customFormat="1">
      <c r="A37" s="13"/>
      <c r="B37" s="13"/>
      <c r="C37" s="13"/>
      <c r="D37" s="13"/>
      <c r="E37" s="13"/>
      <c r="F37" s="37"/>
      <c r="G37" s="37"/>
      <c r="H37" s="38"/>
      <c r="I37" s="13"/>
    </row>
    <row r="38" spans="1:12" s="12" customFormat="1">
      <c r="A38" s="13"/>
      <c r="B38" s="13"/>
      <c r="C38" s="13"/>
      <c r="D38" s="13"/>
      <c r="E38" s="13"/>
      <c r="F38" s="39"/>
      <c r="G38" s="39"/>
      <c r="H38" s="38"/>
      <c r="I38" s="19"/>
      <c r="L38" s="14"/>
    </row>
    <row r="39" spans="1:12" s="12" customFormat="1">
      <c r="F39" s="39"/>
      <c r="G39" s="39"/>
      <c r="H39" s="38"/>
      <c r="I39" s="19"/>
      <c r="L39" s="14"/>
    </row>
    <row r="40" spans="1:12" s="12" customFormat="1">
      <c r="F40" s="39"/>
      <c r="G40" s="39"/>
      <c r="H40" s="38"/>
      <c r="I40" s="19"/>
      <c r="L40" s="14"/>
    </row>
    <row r="41" spans="1:12" s="12" customFormat="1">
      <c r="F41" s="37"/>
      <c r="G41" s="37"/>
      <c r="H41" s="31"/>
      <c r="I41" s="15"/>
    </row>
    <row r="42" spans="1:12" s="12" customFormat="1">
      <c r="F42" s="39"/>
      <c r="G42" s="30"/>
      <c r="H42" s="31"/>
      <c r="I42" s="15"/>
    </row>
    <row r="43" spans="1:12" s="12" customFormat="1">
      <c r="F43" s="37"/>
      <c r="G43" s="30"/>
      <c r="H43" s="31"/>
      <c r="I43" s="15"/>
    </row>
    <row r="44" spans="1:12" s="12" customFormat="1">
      <c r="F44" s="37"/>
      <c r="G44" s="30"/>
      <c r="H44" s="40"/>
      <c r="I44" s="15"/>
    </row>
    <row r="45" spans="1:12" s="12" customFormat="1">
      <c r="F45" s="37"/>
      <c r="G45" s="37"/>
      <c r="H45" s="31"/>
      <c r="I45" s="15"/>
    </row>
    <row r="46" spans="1:12" s="12" customFormat="1">
      <c r="F46" s="37"/>
      <c r="G46" s="37"/>
      <c r="H46" s="31"/>
      <c r="I46" s="15"/>
      <c r="J46" s="15"/>
      <c r="K46" s="15"/>
    </row>
    <row r="47" spans="1:12" s="12" customFormat="1">
      <c r="F47" s="37"/>
      <c r="G47" s="37"/>
      <c r="H47" s="31"/>
      <c r="I47" s="15"/>
      <c r="J47" s="15"/>
      <c r="K47" s="15"/>
    </row>
    <row r="48" spans="1:12" s="12" customFormat="1">
      <c r="F48" s="37"/>
      <c r="G48" s="37"/>
      <c r="H48" s="31"/>
      <c r="I48" s="15"/>
    </row>
    <row r="49" spans="1:9" s="12" customFormat="1">
      <c r="F49" s="37"/>
      <c r="G49" s="37"/>
      <c r="H49" s="31"/>
      <c r="I49" s="15"/>
    </row>
    <row r="50" spans="1:9">
      <c r="F50" s="41"/>
      <c r="G50" s="41"/>
    </row>
    <row r="51" spans="1:9">
      <c r="A51"/>
      <c r="B51"/>
      <c r="C51"/>
      <c r="D51"/>
      <c r="E51"/>
    </row>
    <row r="52" spans="1:9">
      <c r="A52"/>
      <c r="B52"/>
      <c r="C52"/>
      <c r="D52"/>
      <c r="E52"/>
    </row>
    <row r="53" spans="1:9">
      <c r="A53"/>
      <c r="B53"/>
      <c r="C53"/>
      <c r="D53"/>
      <c r="E53"/>
    </row>
    <row r="54" spans="1:9">
      <c r="A54"/>
      <c r="B54"/>
      <c r="C54"/>
      <c r="D54"/>
      <c r="E54"/>
    </row>
    <row r="55" spans="1:9">
      <c r="A55"/>
      <c r="B55"/>
      <c r="C55"/>
      <c r="D55"/>
      <c r="E55"/>
    </row>
    <row r="56" spans="1:9">
      <c r="A56"/>
      <c r="B56"/>
      <c r="C56"/>
      <c r="D56"/>
      <c r="E56"/>
    </row>
    <row r="57" spans="1:9">
      <c r="A57"/>
      <c r="B57"/>
      <c r="C57"/>
      <c r="D57"/>
      <c r="E57"/>
    </row>
    <row r="58" spans="1:9">
      <c r="A58"/>
      <c r="B58"/>
      <c r="C58"/>
      <c r="D58"/>
      <c r="E58"/>
    </row>
    <row r="59" spans="1:9">
      <c r="A59"/>
      <c r="B59"/>
      <c r="C59"/>
      <c r="D59"/>
      <c r="E59"/>
    </row>
    <row r="60" spans="1:9">
      <c r="A60"/>
      <c r="B60"/>
      <c r="C60"/>
      <c r="D60"/>
      <c r="E60"/>
    </row>
    <row r="61" spans="1:9">
      <c r="A61"/>
      <c r="B61"/>
      <c r="C61"/>
      <c r="D61"/>
      <c r="E61"/>
    </row>
    <row r="62" spans="1:9">
      <c r="A62"/>
      <c r="B62"/>
      <c r="C62"/>
      <c r="D62"/>
      <c r="E62"/>
    </row>
    <row r="63" spans="1:9">
      <c r="A63"/>
      <c r="B63"/>
      <c r="C63"/>
      <c r="D63"/>
      <c r="E63"/>
    </row>
    <row r="64" spans="1:9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A90"/>
      <c r="B90"/>
      <c r="C90"/>
      <c r="D90"/>
      <c r="E90"/>
    </row>
    <row r="91" spans="1:5">
      <c r="A91"/>
      <c r="B91"/>
      <c r="C91"/>
      <c r="D91"/>
      <c r="E91"/>
    </row>
    <row r="92" spans="1:5">
      <c r="A92"/>
      <c r="B92"/>
      <c r="C92"/>
      <c r="D92"/>
      <c r="E92"/>
    </row>
    <row r="93" spans="1:5">
      <c r="A93"/>
      <c r="B93"/>
      <c r="C93"/>
      <c r="D93"/>
      <c r="E93"/>
    </row>
    <row r="94" spans="1:5">
      <c r="A94"/>
      <c r="B94"/>
      <c r="C94"/>
      <c r="D94"/>
      <c r="E94"/>
    </row>
    <row r="95" spans="1:5">
      <c r="A95"/>
      <c r="B95"/>
      <c r="C95"/>
      <c r="D95"/>
      <c r="E95"/>
    </row>
    <row r="96" spans="1:5">
      <c r="A96"/>
      <c r="B96"/>
      <c r="C96"/>
      <c r="D96"/>
      <c r="E96"/>
    </row>
    <row r="97" spans="1:5">
      <c r="A97"/>
      <c r="B97"/>
      <c r="C97"/>
      <c r="D97"/>
      <c r="E97"/>
    </row>
    <row r="98" spans="1:5">
      <c r="A98"/>
      <c r="B98"/>
      <c r="C98"/>
      <c r="D98"/>
      <c r="E98"/>
    </row>
    <row r="99" spans="1:5">
      <c r="A99"/>
      <c r="B99"/>
      <c r="C99"/>
      <c r="D99"/>
      <c r="E99"/>
    </row>
    <row r="100" spans="1:5">
      <c r="A100"/>
      <c r="B100"/>
      <c r="C100"/>
      <c r="D100"/>
      <c r="E100"/>
    </row>
    <row r="101" spans="1:5">
      <c r="A101"/>
      <c r="B101"/>
      <c r="C101"/>
      <c r="D101"/>
      <c r="E101"/>
    </row>
    <row r="102" spans="1:5">
      <c r="A102"/>
      <c r="B102"/>
      <c r="C102"/>
      <c r="D102"/>
      <c r="E102"/>
    </row>
    <row r="103" spans="1:5">
      <c r="A103"/>
      <c r="B103"/>
      <c r="C103"/>
      <c r="D103"/>
      <c r="E103"/>
    </row>
    <row r="104" spans="1:5">
      <c r="A104"/>
      <c r="B104"/>
      <c r="C104"/>
      <c r="D104"/>
      <c r="E104"/>
    </row>
    <row r="105" spans="1:5">
      <c r="A105"/>
      <c r="B105"/>
      <c r="C105"/>
      <c r="D105"/>
      <c r="E105"/>
    </row>
    <row r="106" spans="1:5">
      <c r="A106"/>
      <c r="B106"/>
      <c r="C106"/>
      <c r="D106"/>
      <c r="E106"/>
    </row>
    <row r="107" spans="1:5">
      <c r="A107"/>
      <c r="B107"/>
      <c r="C107"/>
      <c r="D107"/>
      <c r="E107"/>
    </row>
    <row r="108" spans="1:5">
      <c r="A108"/>
      <c r="B108"/>
      <c r="C108"/>
      <c r="D108"/>
      <c r="E108"/>
    </row>
    <row r="109" spans="1:5">
      <c r="A109"/>
      <c r="B109"/>
      <c r="C109"/>
      <c r="D109"/>
      <c r="E109"/>
    </row>
    <row r="110" spans="1:5">
      <c r="A110"/>
      <c r="B110"/>
      <c r="C110"/>
      <c r="D110"/>
      <c r="E110"/>
    </row>
    <row r="111" spans="1:5">
      <c r="A111"/>
      <c r="B111"/>
      <c r="C111"/>
      <c r="D111"/>
      <c r="E111"/>
    </row>
    <row r="112" spans="1:5">
      <c r="A112"/>
      <c r="B112"/>
      <c r="C112"/>
      <c r="D112"/>
      <c r="E112"/>
    </row>
  </sheetData>
  <printOptions gridLines="1"/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HNB SF PAPER 110719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Allenby, Alex</dc:creator>
  <cp:lastModifiedBy>Kim Stevens (NELC)</cp:lastModifiedBy>
  <cp:lastPrinted>2018-06-26T08:53:13Z</cp:lastPrinted>
  <dcterms:created xsi:type="dcterms:W3CDTF">2018-04-04T09:47:20Z</dcterms:created>
  <dcterms:modified xsi:type="dcterms:W3CDTF">2019-07-16T10:01:44Z</dcterms:modified>
</cp:coreProperties>
</file>