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elincsgovuk-my.sharepoint.com/personal/james_kinnaird_nelincs_gov_uk/Documents/Documents/"/>
    </mc:Choice>
  </mc:AlternateContent>
  <xr:revisionPtr revIDLastSave="0" documentId="8_{CAF20BF7-3A2D-44F6-8176-4341E369076A}" xr6:coauthVersionLast="47" xr6:coauthVersionMax="47" xr10:uidLastSave="{00000000-0000-0000-0000-000000000000}"/>
  <bookViews>
    <workbookView xWindow="-110" yWindow="-110" windowWidth="19420" windowHeight="10300" tabRatio="889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Performance'!$FN$39:$FN$50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M39" i="3" l="1"/>
  <c r="M18" i="6"/>
  <c r="L18" i="6"/>
  <c r="K18" i="6"/>
  <c r="J18" i="6"/>
  <c r="I18" i="6"/>
  <c r="H18" i="6"/>
  <c r="G18" i="6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R4" i="4" s="1"/>
  <c r="R2" i="4"/>
  <c r="HJ6" i="3"/>
  <c r="HJ8" i="3" s="1"/>
  <c r="B18" i="6" s="1"/>
  <c r="HK6" i="3"/>
  <c r="HK8" i="3" s="1"/>
  <c r="C18" i="6" s="1"/>
  <c r="HL6" i="3"/>
  <c r="HL8" i="3" s="1"/>
  <c r="D18" i="6" s="1"/>
  <c r="HM6" i="3"/>
  <c r="HM8" i="3" s="1"/>
  <c r="E18" i="6" s="1"/>
  <c r="HN6" i="3"/>
  <c r="HN8" i="3" s="1"/>
  <c r="F18" i="6" s="1"/>
  <c r="HO6" i="3"/>
  <c r="HP6" i="3"/>
  <c r="HQ6" i="3"/>
  <c r="HR6" i="3"/>
  <c r="HS6" i="3"/>
  <c r="HT6" i="3"/>
  <c r="HU6" i="3"/>
  <c r="HO8" i="3"/>
  <c r="HP8" i="3"/>
  <c r="HQ8" i="3"/>
  <c r="HR8" i="3"/>
  <c r="HS8" i="3"/>
  <c r="HT8" i="3"/>
  <c r="HU8" i="3"/>
  <c r="HJ23" i="3"/>
  <c r="HK23" i="3"/>
  <c r="HL23" i="3"/>
  <c r="HM23" i="3"/>
  <c r="HN23" i="3"/>
  <c r="HO23" i="3"/>
  <c r="HP23" i="3"/>
  <c r="HQ23" i="3"/>
  <c r="HR23" i="3"/>
  <c r="HS23" i="3"/>
  <c r="HT23" i="3"/>
  <c r="HU23" i="3"/>
  <c r="HJ39" i="3"/>
  <c r="HK39" i="3"/>
  <c r="HL39" i="3"/>
  <c r="HN39" i="3"/>
  <c r="HO39" i="3"/>
  <c r="HP39" i="3"/>
  <c r="HQ39" i="3"/>
  <c r="HR39" i="3"/>
  <c r="HS39" i="3"/>
  <c r="HT39" i="3"/>
  <c r="HU39" i="3"/>
  <c r="HB39" i="3"/>
  <c r="GY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HI39" i="3"/>
  <c r="HH39" i="3"/>
  <c r="HG39" i="3"/>
  <c r="HF39" i="3"/>
  <c r="HE39" i="3"/>
  <c r="HD39" i="3"/>
  <c r="HC39" i="3"/>
  <c r="HA39" i="3"/>
  <c r="GZ39" i="3"/>
  <c r="HI23" i="3"/>
  <c r="HH23" i="3"/>
  <c r="HG23" i="3"/>
  <c r="HF23" i="3"/>
  <c r="HE23" i="3"/>
  <c r="HD23" i="3"/>
  <c r="HC23" i="3"/>
  <c r="HB23" i="3"/>
  <c r="HA23" i="3"/>
  <c r="GZ23" i="3"/>
  <c r="GY23" i="3"/>
  <c r="HI6" i="3"/>
  <c r="HI8" i="3" s="1"/>
  <c r="M17" i="6" s="1"/>
  <c r="HH6" i="3"/>
  <c r="HH8" i="3" s="1"/>
  <c r="L17" i="6" s="1"/>
  <c r="HG6" i="3"/>
  <c r="HG8" i="3" s="1"/>
  <c r="K17" i="6" s="1"/>
  <c r="HF6" i="3"/>
  <c r="HF8" i="3" s="1"/>
  <c r="J17" i="6" s="1"/>
  <c r="HE6" i="3"/>
  <c r="HE8" i="3" s="1"/>
  <c r="I17" i="6" s="1"/>
  <c r="HD6" i="3"/>
  <c r="HD8" i="3" s="1"/>
  <c r="H17" i="6" s="1"/>
  <c r="HC6" i="3"/>
  <c r="HC8" i="3" s="1"/>
  <c r="G17" i="6" s="1"/>
  <c r="HB6" i="3"/>
  <c r="HB8" i="3" s="1"/>
  <c r="F17" i="6" s="1"/>
  <c r="HA6" i="3"/>
  <c r="HA8" i="3" s="1"/>
  <c r="E17" i="6" s="1"/>
  <c r="GZ6" i="3"/>
  <c r="GZ8" i="3" s="1"/>
  <c r="D17" i="6" s="1"/>
  <c r="GY6" i="3"/>
  <c r="GY8" i="3" s="1"/>
  <c r="C17" i="6" s="1"/>
  <c r="GX39" i="3"/>
  <c r="GX23" i="3"/>
  <c r="GX6" i="3"/>
  <c r="GX8" i="3" s="1"/>
  <c r="B17" i="6" s="1"/>
  <c r="P6" i="4"/>
  <c r="B16" i="6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GW39" i="3"/>
  <c r="GV39" i="3"/>
  <c r="GU39" i="3"/>
  <c r="GT39" i="3"/>
  <c r="GS39" i="3"/>
  <c r="GR39" i="3"/>
  <c r="GQ39" i="3"/>
  <c r="GP39" i="3"/>
  <c r="GO39" i="3"/>
  <c r="GN39" i="3"/>
  <c r="GM39" i="3"/>
  <c r="GL39" i="3"/>
  <c r="GW23" i="3"/>
  <c r="GV23" i="3"/>
  <c r="GU23" i="3"/>
  <c r="GT23" i="3"/>
  <c r="GS23" i="3"/>
  <c r="GR23" i="3"/>
  <c r="GQ23" i="3"/>
  <c r="GP23" i="3"/>
  <c r="GO23" i="3"/>
  <c r="GN23" i="3"/>
  <c r="GM23" i="3"/>
  <c r="GL23" i="3"/>
  <c r="GW6" i="3"/>
  <c r="GW8" i="3" s="1"/>
  <c r="M16" i="6" s="1"/>
  <c r="GV6" i="3"/>
  <c r="GV8" i="3" s="1"/>
  <c r="L16" i="6" s="1"/>
  <c r="GU6" i="3"/>
  <c r="GU8" i="3" s="1"/>
  <c r="K16" i="6" s="1"/>
  <c r="GT6" i="3"/>
  <c r="GT8" i="3" s="1"/>
  <c r="J16" i="6" s="1"/>
  <c r="GS6" i="3"/>
  <c r="GS8" i="3" s="1"/>
  <c r="I16" i="6" s="1"/>
  <c r="GR6" i="3"/>
  <c r="GR8" i="3" s="1"/>
  <c r="H16" i="6" s="1"/>
  <c r="GQ6" i="3"/>
  <c r="GQ8" i="3" s="1"/>
  <c r="G16" i="6" s="1"/>
  <c r="GP6" i="3"/>
  <c r="GP8" i="3" s="1"/>
  <c r="F16" i="6" s="1"/>
  <c r="GO6" i="3"/>
  <c r="GO8" i="3" s="1"/>
  <c r="E16" i="6" s="1"/>
  <c r="GN6" i="3"/>
  <c r="GN8" i="3" s="1"/>
  <c r="D16" i="6" s="1"/>
  <c r="GM6" i="3"/>
  <c r="GM8" i="3" s="1"/>
  <c r="C16" i="6" s="1"/>
  <c r="GL6" i="3"/>
  <c r="GL8" i="3" s="1"/>
  <c r="GI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N18" i="5" l="1"/>
  <c r="Q4" i="4"/>
  <c r="N17" i="5"/>
  <c r="P4" i="4"/>
  <c r="N16" i="5"/>
  <c r="N2" i="5"/>
  <c r="N3" i="5"/>
  <c r="O4" i="4"/>
  <c r="N15" i="5"/>
  <c r="N6" i="5"/>
  <c r="N5" i="5"/>
  <c r="N4" i="5"/>
  <c r="N4" i="4"/>
  <c r="FZ6" i="3"/>
  <c r="FZ8" i="3" s="1"/>
  <c r="B15" i="6" s="1"/>
  <c r="GA6" i="3"/>
  <c r="GA8" i="3" s="1"/>
  <c r="C15" i="6" s="1"/>
  <c r="GB6" i="3"/>
  <c r="GB8" i="3" s="1"/>
  <c r="D15" i="6" s="1"/>
  <c r="GC6" i="3"/>
  <c r="GC8" i="3" s="1"/>
  <c r="E15" i="6" s="1"/>
  <c r="GD6" i="3"/>
  <c r="GD8" i="3" s="1"/>
  <c r="F15" i="6" s="1"/>
  <c r="GE6" i="3"/>
  <c r="GE8" i="3" s="1"/>
  <c r="G15" i="6" s="1"/>
  <c r="GF6" i="3"/>
  <c r="GF8" i="3" s="1"/>
  <c r="H15" i="6" s="1"/>
  <c r="GG6" i="3"/>
  <c r="GG8" i="3" s="1"/>
  <c r="I15" i="6" s="1"/>
  <c r="GH6" i="3"/>
  <c r="GH8" i="3" s="1"/>
  <c r="J15" i="6" s="1"/>
  <c r="GI6" i="3"/>
  <c r="GI8" i="3" s="1"/>
  <c r="K15" i="6" s="1"/>
  <c r="GJ6" i="3"/>
  <c r="GJ8" i="3" s="1"/>
  <c r="L15" i="6" s="1"/>
  <c r="GK6" i="3"/>
  <c r="GK8" i="3" s="1"/>
  <c r="M15" i="6" s="1"/>
  <c r="FZ23" i="3"/>
  <c r="GA23" i="3"/>
  <c r="GB23" i="3"/>
  <c r="GC23" i="3"/>
  <c r="GD23" i="3"/>
  <c r="GE23" i="3"/>
  <c r="GF23" i="3"/>
  <c r="GG23" i="3"/>
  <c r="GH23" i="3"/>
  <c r="GI23" i="3"/>
  <c r="GJ23" i="3"/>
  <c r="GK23" i="3"/>
  <c r="FZ39" i="3"/>
  <c r="GA39" i="3"/>
  <c r="GB39" i="3"/>
  <c r="GC39" i="3"/>
  <c r="GD39" i="3"/>
  <c r="GE39" i="3"/>
  <c r="GF39" i="3"/>
  <c r="GG39" i="3"/>
  <c r="GH39" i="3"/>
  <c r="GJ39" i="3"/>
  <c r="GK39" i="3"/>
  <c r="FU6" i="3"/>
  <c r="FU8" i="3" s="1"/>
  <c r="I14" i="6" s="1"/>
  <c r="G7" i="4"/>
  <c r="H14" i="5"/>
  <c r="G14" i="5"/>
  <c r="F14" i="5"/>
  <c r="E14" i="5"/>
  <c r="D14" i="5"/>
  <c r="C14" i="5"/>
  <c r="B14" i="5"/>
  <c r="FN6" i="3"/>
  <c r="FN8" i="3" s="1"/>
  <c r="D14" i="6" s="1"/>
  <c r="FN39" i="3"/>
  <c r="FO23" i="3"/>
  <c r="FP23" i="3"/>
  <c r="FQ23" i="3"/>
  <c r="FR23" i="3"/>
  <c r="FS23" i="3"/>
  <c r="FT23" i="3"/>
  <c r="FU23" i="3"/>
  <c r="FV23" i="3"/>
  <c r="FW23" i="3"/>
  <c r="FX23" i="3"/>
  <c r="FY23" i="3"/>
  <c r="FN23" i="3"/>
  <c r="FO6" i="3"/>
  <c r="FO8" i="3" s="1"/>
  <c r="FP6" i="3"/>
  <c r="FP8" i="3" s="1"/>
  <c r="FQ6" i="3"/>
  <c r="FQ8" i="3" s="1"/>
  <c r="E14" i="6" s="1"/>
  <c r="FR6" i="3"/>
  <c r="FR8" i="3" s="1"/>
  <c r="F14" i="6" s="1"/>
  <c r="FS6" i="3"/>
  <c r="FS8" i="3" s="1"/>
  <c r="G14" i="6" s="1"/>
  <c r="FT6" i="3"/>
  <c r="FT8" i="3" s="1"/>
  <c r="FV6" i="3"/>
  <c r="FV8" i="3" s="1"/>
  <c r="J14" i="6" s="1"/>
  <c r="FW6" i="3"/>
  <c r="FW8" i="3" s="1"/>
  <c r="K14" i="6" s="1"/>
  <c r="FX6" i="3"/>
  <c r="FX8" i="3" s="1"/>
  <c r="L14" i="6" s="1"/>
  <c r="FY6" i="3"/>
  <c r="FY8" i="3" s="1"/>
  <c r="M14" i="6" s="1"/>
  <c r="FO39" i="3"/>
  <c r="FP39" i="3"/>
  <c r="FQ39" i="3"/>
  <c r="FR39" i="3"/>
  <c r="FS39" i="3"/>
  <c r="FT39" i="3"/>
  <c r="FU39" i="3"/>
  <c r="FV39" i="3"/>
  <c r="FW39" i="3"/>
  <c r="FX39" i="3"/>
  <c r="FY39" i="3"/>
  <c r="FM12" i="3"/>
  <c r="FM15" i="3"/>
  <c r="FM37" i="3"/>
  <c r="FM4" i="3"/>
  <c r="FM3" i="3"/>
  <c r="M13" i="5" s="1"/>
  <c r="FM21" i="3"/>
  <c r="FM17" i="3"/>
  <c r="FM18" i="3"/>
  <c r="FM16" i="3"/>
  <c r="FM14" i="3"/>
  <c r="FM13" i="3"/>
  <c r="FK12" i="3"/>
  <c r="FK16" i="3"/>
  <c r="FK21" i="3"/>
  <c r="FK23" i="3" s="1"/>
  <c r="FL12" i="3"/>
  <c r="FL4" i="3"/>
  <c r="FL3" i="3"/>
  <c r="L13" i="5" s="1"/>
  <c r="FL22" i="3"/>
  <c r="FL21" i="3"/>
  <c r="FL34" i="3"/>
  <c r="FL18" i="3"/>
  <c r="FL17" i="3"/>
  <c r="FL16" i="3"/>
  <c r="FL15" i="3"/>
  <c r="FL14" i="3"/>
  <c r="FL13" i="3"/>
  <c r="FL5" i="3"/>
  <c r="FK4" i="3"/>
  <c r="FK3" i="3"/>
  <c r="K13" i="5" s="1"/>
  <c r="FK34" i="3"/>
  <c r="FK18" i="3"/>
  <c r="FK17" i="3"/>
  <c r="FK14" i="3"/>
  <c r="FK13" i="3"/>
  <c r="FK5" i="3"/>
  <c r="FJ12" i="3"/>
  <c r="FJ5" i="3"/>
  <c r="FJ4" i="3"/>
  <c r="FJ3" i="3"/>
  <c r="J13" i="5" s="1"/>
  <c r="FJ14" i="3"/>
  <c r="FJ34" i="3"/>
  <c r="FJ22" i="3"/>
  <c r="FJ21" i="3"/>
  <c r="FJ23" i="3" s="1" a="1"/>
  <c r="FJ23" i="3" s="1"/>
  <c r="FJ18" i="3"/>
  <c r="FJ17" i="3"/>
  <c r="M15" i="4" s="1"/>
  <c r="FJ16" i="3"/>
  <c r="FJ15" i="3"/>
  <c r="FJ1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A23" i="3"/>
  <c r="FB23" i="3"/>
  <c r="FC23" i="3"/>
  <c r="FD23" i="3"/>
  <c r="FE23" i="3"/>
  <c r="FF23" i="3"/>
  <c r="FG23" i="3"/>
  <c r="M16" i="4" l="1"/>
  <c r="N14" i="5"/>
  <c r="M11" i="4"/>
  <c r="H14" i="6"/>
  <c r="FL23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J39" i="3"/>
  <c r="FK39" i="3"/>
  <c r="FL39" i="3"/>
  <c r="FM39" i="3"/>
  <c r="EC39" i="3"/>
  <c r="DV39" i="3"/>
  <c r="DW39" i="3"/>
  <c r="DX39" i="3"/>
  <c r="DY39" i="3"/>
  <c r="DZ39" i="3"/>
  <c r="EA39" i="3"/>
  <c r="EB39" i="3"/>
  <c r="DP39" i="3"/>
  <c r="DQ39" i="3"/>
  <c r="DT39" i="3"/>
  <c r="FI34" i="3"/>
  <c r="FI39" i="3" s="1"/>
  <c r="FI13" i="3"/>
  <c r="FI12" i="3"/>
  <c r="FI5" i="3"/>
  <c r="FI4" i="3"/>
  <c r="FI3" i="3"/>
  <c r="I13" i="5" s="1"/>
  <c r="FI23" i="3"/>
  <c r="FH12" i="3"/>
  <c r="FH4" i="3"/>
  <c r="FH3" i="3"/>
  <c r="H13" i="5" s="1"/>
  <c r="FH23" i="3"/>
  <c r="DY4" i="3" l="1"/>
  <c r="DY3" i="3"/>
  <c r="I12" i="5" s="1"/>
  <c r="DY12" i="3"/>
  <c r="DW3" i="3"/>
  <c r="G12" i="5" s="1"/>
  <c r="DW15" i="3"/>
  <c r="DW12" i="3"/>
  <c r="DW4" i="3"/>
  <c r="DZ4" i="3"/>
  <c r="DZ6" i="3" s="1"/>
  <c r="FG12" i="3"/>
  <c r="FG4" i="3"/>
  <c r="FG5" i="3"/>
  <c r="FF4" i="3"/>
  <c r="FD4" i="3"/>
  <c r="FC4" i="3"/>
  <c r="FB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FG13" i="3"/>
  <c r="M13" i="4" s="1"/>
  <c r="FG14" i="3"/>
  <c r="FF12" i="3"/>
  <c r="FF3" i="3"/>
  <c r="F13" i="5" s="1"/>
  <c r="FE16" i="3"/>
  <c r="M14" i="4" s="1"/>
  <c r="FE12" i="3"/>
  <c r="FE4" i="3"/>
  <c r="M3" i="4" s="1"/>
  <c r="FE3" i="3"/>
  <c r="E13" i="5" s="1"/>
  <c r="FD14" i="3"/>
  <c r="FD12" i="3"/>
  <c r="FD5" i="3"/>
  <c r="FD3" i="3"/>
  <c r="D13" i="5" s="1"/>
  <c r="FC14" i="3"/>
  <c r="FC12" i="3"/>
  <c r="FC3" i="3"/>
  <c r="C13" i="5" s="1"/>
  <c r="FB12" i="3"/>
  <c r="FB5" i="3"/>
  <c r="EC12" i="3"/>
  <c r="EC4" i="3"/>
  <c r="EC3" i="3"/>
  <c r="M12" i="5" s="1"/>
  <c r="EC23" i="3"/>
  <c r="M12" i="4" l="1"/>
  <c r="M10" i="4"/>
  <c r="EB8" i="3"/>
  <c r="EA8" i="3"/>
  <c r="FB3" i="3"/>
  <c r="FL6" i="3"/>
  <c r="FL8" i="3" s="1"/>
  <c r="FK6" i="3"/>
  <c r="FK8" i="3" s="1"/>
  <c r="FG6" i="3"/>
  <c r="FG8" i="3" s="1"/>
  <c r="FD6" i="3"/>
  <c r="FD8" i="3" s="1"/>
  <c r="FC6" i="3"/>
  <c r="FC8" i="3" s="1"/>
  <c r="FB6" i="3"/>
  <c r="FM6" i="3"/>
  <c r="FM8" i="3" s="1"/>
  <c r="FJ6" i="3"/>
  <c r="FI6" i="3"/>
  <c r="FI8" i="3" s="1"/>
  <c r="FH6" i="3"/>
  <c r="FF6" i="3"/>
  <c r="FE6" i="3"/>
  <c r="FE8" i="3" s="1"/>
  <c r="M2" i="4" l="1"/>
  <c r="M4" i="4" s="1"/>
  <c r="B13" i="5"/>
  <c r="N13" i="5" s="1"/>
  <c r="FB8" i="3"/>
  <c r="FJ8" i="3"/>
  <c r="FF8" i="3"/>
  <c r="FH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EG8" i="3"/>
  <c r="EK8" i="3"/>
  <c r="EG6" i="3"/>
  <c r="EH6" i="3"/>
  <c r="EH8" i="3" s="1"/>
  <c r="EK6" i="3"/>
  <c r="EL6" i="3"/>
  <c r="EL8" i="3" s="1"/>
  <c r="ED6" i="3"/>
  <c r="EE6" i="3"/>
  <c r="EF6" i="3"/>
  <c r="EF8" i="3" s="1"/>
  <c r="EI6" i="3"/>
  <c r="EJ6" i="3"/>
  <c r="EJ8" i="3" s="1"/>
  <c r="EM6" i="3"/>
  <c r="ED8" i="3"/>
  <c r="EE8" i="3"/>
  <c r="EI8" i="3"/>
  <c r="EM8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FA6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FA8" i="3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Z8" i="3"/>
  <c r="EC6" i="3"/>
  <c r="EC8" i="3" s="1"/>
  <c r="DY8" i="3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<sst xmlns="http://schemas.openxmlformats.org/spreadsheetml/2006/main" count="203" uniqueCount="106">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</sst>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1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4" borderId="12" xfId="0" applyFont="1" applyFill="1" applyBorder="1" applyAlignment="1">
      <alignment horizontal="center"/>
    </xf>
    <xf numFmtId="0" fontId="32" fillId="24" borderId="13" xfId="0" applyFont="1" applyFill="1" applyBorder="1" applyAlignment="1">
      <alignment horizontal="center"/>
    </xf>
    <xf numFmtId="0" fontId="33" fillId="28" borderId="0" xfId="0" applyFont="1" applyFill="1" applyAlignment="1">
      <alignment horizontal="center"/>
    </xf>
    <xf numFmtId="0" fontId="33" fillId="28" borderId="18" xfId="0" applyFont="1" applyFill="1" applyBorder="1" applyAlignment="1">
      <alignment horizontal="center"/>
    </xf>
    <xf numFmtId="0" fontId="34" fillId="26" borderId="21" xfId="0" applyFont="1" applyFill="1" applyBorder="1" applyAlignment="1">
      <alignment horizontal="center"/>
    </xf>
    <xf numFmtId="0" fontId="34" fillId="26" borderId="14" xfId="0" applyFont="1" applyFill="1" applyBorder="1" applyAlignment="1">
      <alignment horizontal="center"/>
    </xf>
    <xf numFmtId="0" fontId="34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6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33" fillId="28" borderId="17" xfId="0" applyFont="1" applyFill="1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7" fillId="0" borderId="12" xfId="0" applyNumberFormat="1" applyFont="1" applyBorder="1" applyAlignment="1">
      <alignment horizontal="center" vertical="center"/>
    </xf>
    <xf numFmtId="164" fontId="38" fillId="0" borderId="12" xfId="0" applyNumberFormat="1" applyFont="1" applyBorder="1" applyAlignment="1">
      <alignment horizontal="center" vertical="center"/>
    </xf>
    <xf numFmtId="164" fontId="39" fillId="0" borderId="12" xfId="0" applyNumberFormat="1" applyFont="1" applyBorder="1" applyAlignment="1">
      <alignment horizontal="center"/>
    </xf>
    <xf numFmtId="164" fontId="39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BG52"/>
  <sheetViews>
    <sheetView tabSelected="1" zoomScale="50" zoomScaleNormal="50" workbookViewId="0">
      <pane xSplit="1" ySplit="6" topLeftCell="GR7" activePane="bottomRight" state="frozen"/>
      <selection pane="topRight" activeCell="B1" sqref="B1"/>
      <selection pane="bottomLeft" activeCell="A9" sqref="A9"/>
      <selection pane="bottomRight" activeCell="HO3" sqref="HO3"/>
    </sheetView>
  </sheetViews>
  <sheetFormatPr defaultColWidth="9.1796875" defaultRowHeight="14.5"/>
  <cols>
    <col min="1" max="1" width="41.453125" customWidth="1"/>
    <col min="2" max="2" width="9" style="19" customWidth="1"/>
    <col min="3" max="3" width="7.26953125" style="19" customWidth="1"/>
    <col min="4" max="5" width="7.453125" style="19" customWidth="1"/>
    <col min="6" max="6" width="7.26953125" style="19" customWidth="1"/>
    <col min="7" max="7" width="7.81640625" style="19" customWidth="1"/>
    <col min="8" max="8" width="8.453125" style="19" customWidth="1"/>
    <col min="9" max="9" width="7.81640625" style="19" customWidth="1"/>
    <col min="10" max="10" width="7.26953125" style="19" customWidth="1"/>
    <col min="11" max="11" width="9.1796875" style="19"/>
    <col min="12" max="12" width="7" style="19" customWidth="1"/>
    <col min="13" max="13" width="7.26953125" style="19" customWidth="1"/>
    <col min="14" max="14" width="8" style="19" customWidth="1"/>
    <col min="15" max="43" width="9.1796875" style="19"/>
    <col min="44" max="44" width="6.7265625" style="19" bestFit="1" customWidth="1"/>
    <col min="45" max="45" width="7.2695312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26953125" style="19" bestFit="1" customWidth="1"/>
    <col min="50" max="51" width="7.26953125" style="19" customWidth="1"/>
    <col min="52" max="72" width="9.1796875" style="19"/>
    <col min="115" max="116" width="9.1796875" customWidth="1"/>
    <col min="122" max="133" width="9.1796875" customWidth="1"/>
    <col min="134" max="157" width="9.1796875" hidden="1" customWidth="1"/>
    <col min="170" max="170" width="11.26953125" customWidth="1"/>
  </cols>
  <sheetData>
    <row r="1" spans="1:229" ht="18.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10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3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55">
        <v>45017</v>
      </c>
      <c r="GM1" s="155">
        <v>45047</v>
      </c>
      <c r="GN1" s="155">
        <v>45078</v>
      </c>
      <c r="GO1" s="155">
        <v>45108</v>
      </c>
      <c r="GP1" s="155">
        <v>45139</v>
      </c>
      <c r="GQ1" s="155">
        <v>45170</v>
      </c>
      <c r="GR1" s="155">
        <v>45200</v>
      </c>
      <c r="GS1" s="155">
        <v>45231</v>
      </c>
      <c r="GT1" s="155">
        <v>45261</v>
      </c>
      <c r="GU1" s="155">
        <v>45292</v>
      </c>
      <c r="GV1" s="155">
        <v>45323</v>
      </c>
      <c r="GW1" s="159">
        <v>45352</v>
      </c>
      <c r="GX1" s="155">
        <v>45383</v>
      </c>
      <c r="GY1" s="155">
        <v>45413</v>
      </c>
      <c r="GZ1" s="155">
        <v>45444</v>
      </c>
      <c r="HA1" s="155">
        <v>45474</v>
      </c>
      <c r="HB1" s="155">
        <v>45505</v>
      </c>
      <c r="HC1" s="155">
        <v>45536</v>
      </c>
      <c r="HD1" s="155">
        <v>45566</v>
      </c>
      <c r="HE1" s="155">
        <v>45597</v>
      </c>
      <c r="HF1" s="155">
        <v>45627</v>
      </c>
      <c r="HG1" s="155">
        <v>45658</v>
      </c>
      <c r="HH1" s="155">
        <v>45689</v>
      </c>
      <c r="HI1" s="157">
        <v>45717</v>
      </c>
      <c r="HJ1" s="155">
        <v>45748</v>
      </c>
      <c r="HK1" s="155">
        <v>45778</v>
      </c>
      <c r="HL1" s="155">
        <v>45809</v>
      </c>
      <c r="HM1" s="155">
        <v>45839</v>
      </c>
      <c r="HN1" s="155">
        <v>45870</v>
      </c>
      <c r="HO1" s="155">
        <v>45901</v>
      </c>
      <c r="HP1" s="155">
        <v>45931</v>
      </c>
      <c r="HQ1" s="155">
        <v>45962</v>
      </c>
      <c r="HR1" s="155">
        <v>45992</v>
      </c>
      <c r="HS1" s="155">
        <v>46023</v>
      </c>
      <c r="HT1" s="155">
        <v>46054</v>
      </c>
      <c r="HU1" s="157">
        <v>46082</v>
      </c>
    </row>
    <row r="2" spans="1:229" ht="15" thickBot="1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35">
        <v>43922</v>
      </c>
      <c r="FC2" s="35">
        <v>43952</v>
      </c>
      <c r="FD2" s="35">
        <v>43983</v>
      </c>
      <c r="FE2" s="35">
        <v>44013</v>
      </c>
      <c r="FF2" s="35">
        <v>44044</v>
      </c>
      <c r="FG2" s="35">
        <v>44075</v>
      </c>
      <c r="FH2" s="35">
        <v>44105</v>
      </c>
      <c r="FI2" s="35">
        <v>44136</v>
      </c>
      <c r="FJ2" s="35">
        <v>44166</v>
      </c>
      <c r="FK2" s="35">
        <v>44197</v>
      </c>
      <c r="FL2" s="35">
        <v>44228</v>
      </c>
      <c r="FM2" s="36">
        <v>44256</v>
      </c>
      <c r="FN2" s="53">
        <v>44287</v>
      </c>
      <c r="FO2" s="53">
        <v>44317</v>
      </c>
      <c r="FP2" s="53">
        <v>44348</v>
      </c>
      <c r="FQ2" s="53">
        <v>44378</v>
      </c>
      <c r="FR2" s="53">
        <v>44409</v>
      </c>
      <c r="FS2" s="53">
        <v>44440</v>
      </c>
      <c r="FT2" s="53">
        <v>44470</v>
      </c>
      <c r="FU2" s="53">
        <v>44501</v>
      </c>
      <c r="FV2" s="53">
        <v>44531</v>
      </c>
      <c r="FW2" s="53">
        <v>44562</v>
      </c>
      <c r="FX2" s="53">
        <v>44593</v>
      </c>
      <c r="FY2" s="54">
        <v>44621</v>
      </c>
      <c r="FZ2" s="138">
        <v>44652</v>
      </c>
      <c r="GA2" s="138">
        <v>44682</v>
      </c>
      <c r="GB2" s="138">
        <v>44713</v>
      </c>
      <c r="GC2" s="138">
        <v>44743</v>
      </c>
      <c r="GD2" s="138">
        <v>44774</v>
      </c>
      <c r="GE2" s="138">
        <v>44805</v>
      </c>
      <c r="GF2" s="138">
        <v>44835</v>
      </c>
      <c r="GG2" s="138">
        <v>44866</v>
      </c>
      <c r="GH2" s="138">
        <v>44896</v>
      </c>
      <c r="GI2" s="138">
        <v>44927</v>
      </c>
      <c r="GJ2" s="138">
        <v>44958</v>
      </c>
      <c r="GK2" s="139">
        <v>44986</v>
      </c>
      <c r="GL2" s="156"/>
      <c r="GM2" s="156"/>
      <c r="GN2" s="156"/>
      <c r="GO2" s="156"/>
      <c r="GP2" s="156"/>
      <c r="GQ2" s="156"/>
      <c r="GR2" s="156"/>
      <c r="GS2" s="156"/>
      <c r="GT2" s="156"/>
      <c r="GU2" s="156"/>
      <c r="GV2" s="156"/>
      <c r="GW2" s="160"/>
      <c r="GX2" s="156"/>
      <c r="GY2" s="156"/>
      <c r="GZ2" s="156"/>
      <c r="HA2" s="156"/>
      <c r="HB2" s="156"/>
      <c r="HC2" s="156"/>
      <c r="HD2" s="156"/>
      <c r="HE2" s="156"/>
      <c r="HF2" s="156"/>
      <c r="HG2" s="156"/>
      <c r="HH2" s="156"/>
      <c r="HI2" s="158"/>
      <c r="HJ2" s="156"/>
      <c r="HK2" s="156"/>
      <c r="HL2" s="156"/>
      <c r="HM2" s="156"/>
      <c r="HN2" s="156"/>
      <c r="HO2" s="156"/>
      <c r="HP2" s="156"/>
      <c r="HQ2" s="156"/>
      <c r="HR2" s="156"/>
      <c r="HS2" s="156"/>
      <c r="HT2" s="156"/>
      <c r="HU2" s="158"/>
    </row>
    <row r="3" spans="1:229" ht="15.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9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8">
        <f>113+3</f>
        <v>116</v>
      </c>
      <c r="DM3" s="128">
        <f>109+5</f>
        <v>114</v>
      </c>
      <c r="DN3" s="128">
        <f>60+2</f>
        <v>62</v>
      </c>
      <c r="DO3" s="128">
        <f>152+3</f>
        <v>155</v>
      </c>
      <c r="DP3" s="92">
        <f>94+9</f>
        <v>103</v>
      </c>
      <c r="DQ3" s="93">
        <f>131+8</f>
        <v>139</v>
      </c>
      <c r="DR3" s="128">
        <f>122+5</f>
        <v>127</v>
      </c>
      <c r="DS3" s="128">
        <f>120+8</f>
        <v>128</v>
      </c>
      <c r="DT3" s="128">
        <f>90+7</f>
        <v>97</v>
      </c>
      <c r="DU3" s="128">
        <f>128+7</f>
        <v>135</v>
      </c>
      <c r="DV3" s="128">
        <f>100+7</f>
        <v>107</v>
      </c>
      <c r="DW3" s="128">
        <f>94+14</f>
        <v>108</v>
      </c>
      <c r="DX3" s="128">
        <f>98+7</f>
        <v>105</v>
      </c>
      <c r="DY3" s="128">
        <f>102+7</f>
        <v>109</v>
      </c>
      <c r="DZ3" s="128">
        <f>90+1</f>
        <v>91</v>
      </c>
      <c r="EA3" s="92">
        <f>105+8</f>
        <v>113</v>
      </c>
      <c r="EB3" s="92">
        <f>116+6</f>
        <v>122</v>
      </c>
      <c r="EC3" s="129">
        <f>86+3</f>
        <v>89</v>
      </c>
      <c r="ED3" s="92"/>
      <c r="EE3" s="92"/>
      <c r="EF3" s="92"/>
      <c r="EG3" s="92"/>
      <c r="EH3" s="92"/>
      <c r="EI3" s="92"/>
      <c r="EJ3" s="128"/>
      <c r="EK3" s="128"/>
      <c r="EL3" s="128"/>
      <c r="EM3" s="128"/>
      <c r="EN3" s="128"/>
      <c r="EO3" s="93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9"/>
      <c r="FB3" s="92">
        <f>69+2</f>
        <v>71</v>
      </c>
      <c r="FC3" s="92">
        <f>49+3</f>
        <v>52</v>
      </c>
      <c r="FD3" s="92">
        <f>59+6</f>
        <v>65</v>
      </c>
      <c r="FE3" s="92">
        <f>75+7</f>
        <v>82</v>
      </c>
      <c r="FF3" s="92">
        <f>84+3</f>
        <v>87</v>
      </c>
      <c r="FG3" s="92">
        <v>130</v>
      </c>
      <c r="FH3" s="128">
        <f>101+1</f>
        <v>102</v>
      </c>
      <c r="FI3" s="128">
        <f>87+6</f>
        <v>93</v>
      </c>
      <c r="FJ3" s="128">
        <f>82+4</f>
        <v>86</v>
      </c>
      <c r="FK3" s="128">
        <f>81+6</f>
        <v>87</v>
      </c>
      <c r="FL3" s="92">
        <f>91+5</f>
        <v>96</v>
      </c>
      <c r="FM3" s="93">
        <f>87+7</f>
        <v>94</v>
      </c>
      <c r="FN3" s="133">
        <v>73</v>
      </c>
      <c r="FO3" s="134">
        <v>86</v>
      </c>
      <c r="FP3" s="134">
        <v>88</v>
      </c>
      <c r="FQ3" s="134">
        <v>64</v>
      </c>
      <c r="FR3" s="134">
        <v>93</v>
      </c>
      <c r="FS3" s="134">
        <v>85</v>
      </c>
      <c r="FT3" s="134">
        <v>97</v>
      </c>
      <c r="FU3" s="134">
        <v>98</v>
      </c>
      <c r="FV3" s="134">
        <v>73</v>
      </c>
      <c r="FW3" s="92">
        <v>117</v>
      </c>
      <c r="FX3" s="134">
        <v>95</v>
      </c>
      <c r="FY3" s="93">
        <v>91</v>
      </c>
      <c r="FZ3" s="133">
        <v>104</v>
      </c>
      <c r="GA3" s="134">
        <v>110</v>
      </c>
      <c r="GB3" s="134">
        <v>100</v>
      </c>
      <c r="GC3" s="134">
        <v>78</v>
      </c>
      <c r="GD3" s="134">
        <v>74</v>
      </c>
      <c r="GE3" s="134">
        <v>83</v>
      </c>
      <c r="GF3" s="134">
        <v>70</v>
      </c>
      <c r="GG3" s="134">
        <v>90</v>
      </c>
      <c r="GH3" s="134">
        <v>71</v>
      </c>
      <c r="GI3" s="92">
        <v>111</v>
      </c>
      <c r="GJ3" s="134">
        <v>103</v>
      </c>
      <c r="GK3" s="93">
        <v>98</v>
      </c>
      <c r="GL3" s="133">
        <v>93</v>
      </c>
      <c r="GM3" s="134">
        <v>98</v>
      </c>
      <c r="GN3" s="134">
        <v>108</v>
      </c>
      <c r="GO3" s="134">
        <v>93</v>
      </c>
      <c r="GP3" s="134">
        <v>113</v>
      </c>
      <c r="GQ3" s="134">
        <v>89</v>
      </c>
      <c r="GR3" s="134">
        <v>115</v>
      </c>
      <c r="GS3" s="134">
        <v>104</v>
      </c>
      <c r="GT3" s="134">
        <v>62</v>
      </c>
      <c r="GU3" s="92">
        <v>177</v>
      </c>
      <c r="GV3" s="134">
        <v>106</v>
      </c>
      <c r="GW3" s="93">
        <v>103</v>
      </c>
      <c r="GX3" s="93">
        <v>117</v>
      </c>
      <c r="GY3" s="93">
        <v>122</v>
      </c>
      <c r="GZ3" s="93">
        <v>68</v>
      </c>
      <c r="HA3" s="93">
        <v>108</v>
      </c>
      <c r="HB3" s="93">
        <v>87</v>
      </c>
      <c r="HC3" s="93">
        <v>91</v>
      </c>
      <c r="HD3" s="93">
        <v>105</v>
      </c>
      <c r="HE3" s="93">
        <v>111</v>
      </c>
      <c r="HF3" s="93">
        <v>100</v>
      </c>
      <c r="HG3" s="93">
        <v>127</v>
      </c>
      <c r="HH3" s="93">
        <v>115</v>
      </c>
      <c r="HI3" s="93">
        <v>144</v>
      </c>
      <c r="HJ3" s="93">
        <v>106</v>
      </c>
      <c r="HK3" s="93">
        <v>112</v>
      </c>
      <c r="HL3" s="93">
        <v>108</v>
      </c>
      <c r="HM3" s="93">
        <v>135</v>
      </c>
      <c r="HN3" s="93">
        <v>109</v>
      </c>
      <c r="HO3" s="93"/>
      <c r="HP3" s="93"/>
      <c r="HQ3" s="93"/>
      <c r="HR3" s="93"/>
      <c r="HS3" s="93"/>
      <c r="HT3" s="93"/>
      <c r="HU3" s="93"/>
    </row>
    <row r="4" spans="1:229">
      <c r="A4" s="149" t="s">
        <v>23</v>
      </c>
      <c r="B4" s="135">
        <v>29</v>
      </c>
      <c r="C4" s="150">
        <v>22</v>
      </c>
      <c r="D4" s="150">
        <v>31</v>
      </c>
      <c r="E4" s="150">
        <v>55</v>
      </c>
      <c r="F4" s="150">
        <v>34</v>
      </c>
      <c r="G4" s="150">
        <v>29</v>
      </c>
      <c r="H4" s="150">
        <v>41</v>
      </c>
      <c r="I4" s="150">
        <v>48</v>
      </c>
      <c r="J4" s="150">
        <v>36</v>
      </c>
      <c r="K4" s="150">
        <v>36</v>
      </c>
      <c r="L4" s="150">
        <v>38</v>
      </c>
      <c r="M4" s="151">
        <v>59</v>
      </c>
      <c r="N4" s="135">
        <v>39</v>
      </c>
      <c r="O4" s="150">
        <v>39</v>
      </c>
      <c r="P4" s="150">
        <v>58</v>
      </c>
      <c r="Q4" s="150">
        <v>52</v>
      </c>
      <c r="R4" s="150">
        <v>54</v>
      </c>
      <c r="S4" s="150">
        <v>52</v>
      </c>
      <c r="T4" s="150">
        <v>41</v>
      </c>
      <c r="U4" s="150">
        <v>69</v>
      </c>
      <c r="V4" s="150">
        <v>48</v>
      </c>
      <c r="W4" s="150">
        <v>73</v>
      </c>
      <c r="X4" s="150">
        <v>71</v>
      </c>
      <c r="Y4" s="151">
        <v>83</v>
      </c>
      <c r="Z4" s="135">
        <v>63</v>
      </c>
      <c r="AA4" s="150">
        <v>89</v>
      </c>
      <c r="AB4" s="150">
        <v>74</v>
      </c>
      <c r="AC4" s="150">
        <v>74</v>
      </c>
      <c r="AD4" s="150">
        <v>69</v>
      </c>
      <c r="AE4" s="150">
        <v>79</v>
      </c>
      <c r="AF4" s="150">
        <v>47</v>
      </c>
      <c r="AG4" s="150">
        <v>86</v>
      </c>
      <c r="AH4" s="150">
        <v>50</v>
      </c>
      <c r="AI4" s="150">
        <v>98</v>
      </c>
      <c r="AJ4" s="150">
        <v>82</v>
      </c>
      <c r="AK4" s="151">
        <v>95</v>
      </c>
      <c r="AL4" s="135">
        <v>72</v>
      </c>
      <c r="AM4" s="150">
        <v>96</v>
      </c>
      <c r="AN4" s="150">
        <v>92</v>
      </c>
      <c r="AO4" s="150">
        <v>104</v>
      </c>
      <c r="AP4" s="150">
        <v>101</v>
      </c>
      <c r="AQ4" s="150">
        <v>75</v>
      </c>
      <c r="AR4" s="150">
        <v>84</v>
      </c>
      <c r="AS4" s="150">
        <v>81</v>
      </c>
      <c r="AT4" s="150">
        <v>58</v>
      </c>
      <c r="AU4" s="150">
        <v>85</v>
      </c>
      <c r="AV4" s="150">
        <v>101</v>
      </c>
      <c r="AW4" s="151">
        <v>111</v>
      </c>
      <c r="AX4" s="135">
        <v>102</v>
      </c>
      <c r="AY4" s="150">
        <v>75</v>
      </c>
      <c r="AZ4" s="150">
        <v>89</v>
      </c>
      <c r="BA4" s="150">
        <v>100</v>
      </c>
      <c r="BB4" s="150">
        <v>103</v>
      </c>
      <c r="BC4" s="150">
        <v>91</v>
      </c>
      <c r="BD4" s="150">
        <v>125</v>
      </c>
      <c r="BE4" s="150">
        <v>132</v>
      </c>
      <c r="BF4" s="150">
        <v>120</v>
      </c>
      <c r="BG4" s="150">
        <v>148</v>
      </c>
      <c r="BH4" s="150">
        <v>130</v>
      </c>
      <c r="BI4" s="151">
        <v>111</v>
      </c>
      <c r="BJ4" s="135">
        <v>136</v>
      </c>
      <c r="BK4" s="150">
        <v>111</v>
      </c>
      <c r="BL4" s="150">
        <v>105</v>
      </c>
      <c r="BM4" s="150">
        <v>123</v>
      </c>
      <c r="BN4" s="150">
        <v>120</v>
      </c>
      <c r="BO4" s="150">
        <f>(93+4)</f>
        <v>97</v>
      </c>
      <c r="BP4" s="150">
        <v>101</v>
      </c>
      <c r="BQ4" s="150">
        <v>115</v>
      </c>
      <c r="BR4" s="150">
        <f>SUM(84+5)</f>
        <v>89</v>
      </c>
      <c r="BS4" s="150">
        <f>(100+7)</f>
        <v>107</v>
      </c>
      <c r="BT4" s="150">
        <f>(99+3)</f>
        <v>102</v>
      </c>
      <c r="BU4" s="150">
        <f>SUM(96+5)</f>
        <v>101</v>
      </c>
      <c r="BV4" s="152">
        <v>89</v>
      </c>
      <c r="BW4" s="150">
        <f>(73+1)</f>
        <v>74</v>
      </c>
      <c r="BX4" s="150">
        <f>SUM(84+4)</f>
        <v>88</v>
      </c>
      <c r="BY4" s="150">
        <f>SUM(105+6)</f>
        <v>111</v>
      </c>
      <c r="BZ4" s="150">
        <f>SUM(91+4)</f>
        <v>95</v>
      </c>
      <c r="CA4" s="150">
        <f>SUM(95+4)</f>
        <v>99</v>
      </c>
      <c r="CB4" s="150">
        <f>SUM(104+7)</f>
        <v>111</v>
      </c>
      <c r="CC4" s="150">
        <f>SUM(104+14)</f>
        <v>118</v>
      </c>
      <c r="CD4" s="150">
        <v>70</v>
      </c>
      <c r="CE4" s="150">
        <v>88</v>
      </c>
      <c r="CF4" s="150">
        <v>104</v>
      </c>
      <c r="CG4" s="151">
        <v>114</v>
      </c>
      <c r="CH4" s="152">
        <v>80</v>
      </c>
      <c r="CI4" s="150">
        <v>97</v>
      </c>
      <c r="CJ4" s="150">
        <v>89</v>
      </c>
      <c r="CK4" s="150">
        <v>116</v>
      </c>
      <c r="CL4" s="150">
        <v>100</v>
      </c>
      <c r="CM4" s="150">
        <v>80</v>
      </c>
      <c r="CN4" s="150">
        <f>SUM(105+4)</f>
        <v>109</v>
      </c>
      <c r="CO4" s="150">
        <f>SUM(123+2)</f>
        <v>125</v>
      </c>
      <c r="CP4" s="150">
        <f>SUM(98+6)</f>
        <v>104</v>
      </c>
      <c r="CQ4" s="150">
        <f>SUM(132+4)</f>
        <v>136</v>
      </c>
      <c r="CR4" s="150">
        <f>SUM(91+5)</f>
        <v>96</v>
      </c>
      <c r="CS4" s="151">
        <f>(100+3)</f>
        <v>103</v>
      </c>
      <c r="CT4" s="152">
        <f>106+4</f>
        <v>110</v>
      </c>
      <c r="CU4" s="150">
        <f>102+5</f>
        <v>107</v>
      </c>
      <c r="CV4" s="150">
        <f>77+1</f>
        <v>78</v>
      </c>
      <c r="CW4" s="150">
        <f>88+4</f>
        <v>92</v>
      </c>
      <c r="CX4" s="150">
        <f>106+9</f>
        <v>115</v>
      </c>
      <c r="CY4" s="150">
        <f>89+4</f>
        <v>93</v>
      </c>
      <c r="CZ4" s="150">
        <f>107+11</f>
        <v>118</v>
      </c>
      <c r="DA4" s="150">
        <f>102+5</f>
        <v>107</v>
      </c>
      <c r="DB4" s="150">
        <f>62+2</f>
        <v>64</v>
      </c>
      <c r="DC4" s="150">
        <v>110</v>
      </c>
      <c r="DD4" s="150">
        <f>112+4</f>
        <v>116</v>
      </c>
      <c r="DE4" s="151">
        <v>119</v>
      </c>
      <c r="DF4" s="150">
        <v>113</v>
      </c>
      <c r="DG4" s="150">
        <v>125</v>
      </c>
      <c r="DH4" s="150">
        <v>115</v>
      </c>
      <c r="DI4" s="150">
        <f>153+3</f>
        <v>156</v>
      </c>
      <c r="DJ4" s="150">
        <f>146+5</f>
        <v>151</v>
      </c>
      <c r="DK4" s="150">
        <f>86+7</f>
        <v>93</v>
      </c>
      <c r="DL4" s="150">
        <f>108+3</f>
        <v>111</v>
      </c>
      <c r="DM4" s="150">
        <f>105+5</f>
        <v>110</v>
      </c>
      <c r="DN4" s="150">
        <f>58+2</f>
        <v>60</v>
      </c>
      <c r="DO4" s="150">
        <v>141</v>
      </c>
      <c r="DP4" s="150">
        <f>92+9</f>
        <v>101</v>
      </c>
      <c r="DQ4" s="151">
        <f>126+7</f>
        <v>133</v>
      </c>
      <c r="DR4" s="150">
        <f>118+4</f>
        <v>122</v>
      </c>
      <c r="DS4" s="150">
        <f>117+8</f>
        <v>125</v>
      </c>
      <c r="DT4" s="150">
        <f>88+7</f>
        <v>95</v>
      </c>
      <c r="DU4" s="150">
        <f>125+7</f>
        <v>132</v>
      </c>
      <c r="DV4" s="150">
        <f>98+7</f>
        <v>105</v>
      </c>
      <c r="DW4" s="150">
        <f>90+14</f>
        <v>104</v>
      </c>
      <c r="DX4" s="150">
        <f>91+7</f>
        <v>98</v>
      </c>
      <c r="DY4" s="150">
        <f>96+7</f>
        <v>103</v>
      </c>
      <c r="DZ4" s="150">
        <f>78+1</f>
        <v>79</v>
      </c>
      <c r="EA4" s="150">
        <f>99+5</f>
        <v>104</v>
      </c>
      <c r="EB4" s="150">
        <f>105+6</f>
        <v>111</v>
      </c>
      <c r="EC4" s="151">
        <f>61+3</f>
        <v>64</v>
      </c>
      <c r="ED4" s="150"/>
      <c r="EE4" s="150"/>
      <c r="EF4" s="150"/>
      <c r="EG4" s="150"/>
      <c r="EH4" s="150"/>
      <c r="EI4" s="150"/>
      <c r="EJ4" s="150"/>
      <c r="EK4" s="150"/>
      <c r="EL4" s="150"/>
      <c r="EM4" s="150"/>
      <c r="EN4" s="150"/>
      <c r="EO4" s="151"/>
      <c r="EP4" s="150"/>
      <c r="EQ4" s="150"/>
      <c r="ER4" s="150"/>
      <c r="ES4" s="150"/>
      <c r="ET4" s="150"/>
      <c r="EU4" s="150"/>
      <c r="EV4" s="150"/>
      <c r="EW4" s="150"/>
      <c r="EX4" s="150"/>
      <c r="EY4" s="150"/>
      <c r="EZ4" s="150"/>
      <c r="FA4" s="151"/>
      <c r="FB4" s="150">
        <f>54+1</f>
        <v>55</v>
      </c>
      <c r="FC4" s="150">
        <f>36+3</f>
        <v>39</v>
      </c>
      <c r="FD4" s="150">
        <f>50+4</f>
        <v>54</v>
      </c>
      <c r="FE4" s="150">
        <f>56+7</f>
        <v>63</v>
      </c>
      <c r="FF4" s="150">
        <f>63+3</f>
        <v>66</v>
      </c>
      <c r="FG4" s="150">
        <f>78+2</f>
        <v>80</v>
      </c>
      <c r="FH4" s="150">
        <f>87-5+1</f>
        <v>83</v>
      </c>
      <c r="FI4" s="150">
        <f>82-1+5</f>
        <v>86</v>
      </c>
      <c r="FJ4" s="150">
        <f>67-1-1+3</f>
        <v>68</v>
      </c>
      <c r="FK4" s="150">
        <f>76-1+5</f>
        <v>80</v>
      </c>
      <c r="FL4" s="150">
        <f>88-5+5</f>
        <v>88</v>
      </c>
      <c r="FM4" s="151">
        <f>83-1+7</f>
        <v>89</v>
      </c>
      <c r="FN4" s="152">
        <v>69</v>
      </c>
      <c r="FO4" s="150">
        <v>84</v>
      </c>
      <c r="FP4" s="150">
        <v>83</v>
      </c>
      <c r="FQ4" s="150">
        <v>58</v>
      </c>
      <c r="FR4" s="150">
        <v>81</v>
      </c>
      <c r="FS4" s="150">
        <v>72</v>
      </c>
      <c r="FT4" s="150">
        <v>89</v>
      </c>
      <c r="FU4" s="150">
        <v>95</v>
      </c>
      <c r="FV4" s="150">
        <v>67</v>
      </c>
      <c r="FW4" s="150">
        <v>111</v>
      </c>
      <c r="FX4" s="150">
        <v>85</v>
      </c>
      <c r="FY4" s="151">
        <v>83</v>
      </c>
      <c r="FZ4" s="152">
        <v>97</v>
      </c>
      <c r="GA4" s="150">
        <v>108</v>
      </c>
      <c r="GB4" s="150">
        <v>96</v>
      </c>
      <c r="GC4" s="150">
        <v>71</v>
      </c>
      <c r="GD4" s="150">
        <v>71</v>
      </c>
      <c r="GE4" s="150">
        <v>76</v>
      </c>
      <c r="GF4" s="150">
        <v>68</v>
      </c>
      <c r="GG4" s="150">
        <v>87</v>
      </c>
      <c r="GH4" s="150">
        <v>68</v>
      </c>
      <c r="GI4" s="150">
        <v>102</v>
      </c>
      <c r="GJ4" s="150">
        <v>99</v>
      </c>
      <c r="GK4" s="151">
        <v>91</v>
      </c>
      <c r="GL4" s="152">
        <v>89</v>
      </c>
      <c r="GM4" s="150">
        <v>92</v>
      </c>
      <c r="GN4" s="150">
        <v>102</v>
      </c>
      <c r="GO4" s="150">
        <v>86</v>
      </c>
      <c r="GP4" s="150">
        <v>107</v>
      </c>
      <c r="GQ4" s="150">
        <v>86</v>
      </c>
      <c r="GR4" s="150">
        <v>113</v>
      </c>
      <c r="GS4" s="150">
        <v>104</v>
      </c>
      <c r="GT4" s="150">
        <v>61</v>
      </c>
      <c r="GU4" s="150">
        <v>177</v>
      </c>
      <c r="GV4" s="150">
        <v>106</v>
      </c>
      <c r="GW4" s="151">
        <v>103</v>
      </c>
      <c r="GX4" s="151">
        <v>114</v>
      </c>
      <c r="GY4" s="151">
        <v>122</v>
      </c>
      <c r="GZ4" s="151">
        <v>68</v>
      </c>
      <c r="HA4" s="151">
        <v>106</v>
      </c>
      <c r="HB4" s="151">
        <v>87</v>
      </c>
      <c r="HC4" s="151">
        <v>89</v>
      </c>
      <c r="HD4" s="151">
        <v>103</v>
      </c>
      <c r="HE4" s="151">
        <v>111</v>
      </c>
      <c r="HF4" s="151">
        <v>100</v>
      </c>
      <c r="HG4" s="151">
        <v>126</v>
      </c>
      <c r="HH4" s="151">
        <v>115</v>
      </c>
      <c r="HI4" s="151">
        <v>144</v>
      </c>
      <c r="HJ4" s="151">
        <v>106</v>
      </c>
      <c r="HK4" s="151">
        <v>109</v>
      </c>
      <c r="HL4" s="151">
        <v>107</v>
      </c>
      <c r="HM4" s="151">
        <v>133</v>
      </c>
      <c r="HN4" s="151">
        <v>108</v>
      </c>
      <c r="HO4" s="151"/>
      <c r="HP4" s="151"/>
      <c r="HQ4" s="151"/>
      <c r="HR4" s="151"/>
      <c r="HS4" s="151"/>
      <c r="HT4" s="151"/>
      <c r="HU4" s="151"/>
    </row>
    <row r="5" spans="1:229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24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24"/>
      <c r="FB5" s="19">
        <f>14+1</f>
        <v>15</v>
      </c>
      <c r="FC5" s="19">
        <v>9</v>
      </c>
      <c r="FD5" s="19">
        <f>5+2</f>
        <v>7</v>
      </c>
      <c r="FE5" s="19">
        <v>19</v>
      </c>
      <c r="FF5" s="19">
        <v>20</v>
      </c>
      <c r="FG5" s="19">
        <f>45+1</f>
        <v>46</v>
      </c>
      <c r="FH5" s="19">
        <v>14</v>
      </c>
      <c r="FI5" s="19">
        <f>5+1</f>
        <v>6</v>
      </c>
      <c r="FJ5" s="19">
        <f>15+1</f>
        <v>16</v>
      </c>
      <c r="FK5" s="19">
        <f>5</f>
        <v>5</v>
      </c>
      <c r="FL5" s="19">
        <f>3</f>
        <v>3</v>
      </c>
      <c r="FM5" s="24">
        <v>4</v>
      </c>
      <c r="FN5" s="23">
        <v>2</v>
      </c>
      <c r="FO5" s="19">
        <v>2</v>
      </c>
      <c r="FP5" s="19">
        <v>4</v>
      </c>
      <c r="FQ5" s="19">
        <v>4</v>
      </c>
      <c r="FR5" s="19">
        <v>10</v>
      </c>
      <c r="FS5" s="19">
        <v>11</v>
      </c>
      <c r="FT5" s="19">
        <v>8</v>
      </c>
      <c r="FU5" s="19">
        <v>3</v>
      </c>
      <c r="FV5" s="19">
        <v>6</v>
      </c>
      <c r="FW5" s="19">
        <v>4</v>
      </c>
      <c r="FX5" s="19">
        <v>10</v>
      </c>
      <c r="FY5" s="24">
        <v>7</v>
      </c>
      <c r="FZ5" s="23">
        <v>6</v>
      </c>
      <c r="GA5" s="19">
        <v>2</v>
      </c>
      <c r="GB5" s="19">
        <v>4</v>
      </c>
      <c r="GC5" s="19">
        <v>7</v>
      </c>
      <c r="GD5" s="19">
        <v>3</v>
      </c>
      <c r="GE5" s="19">
        <v>7</v>
      </c>
      <c r="GF5" s="19">
        <v>2</v>
      </c>
      <c r="GG5" s="19">
        <v>3</v>
      </c>
      <c r="GH5" s="19">
        <v>3</v>
      </c>
      <c r="GI5" s="19">
        <v>9</v>
      </c>
      <c r="GJ5" s="19">
        <v>4</v>
      </c>
      <c r="GK5" s="24">
        <v>7</v>
      </c>
      <c r="GL5" s="23">
        <v>4</v>
      </c>
      <c r="GM5" s="19">
        <v>6</v>
      </c>
      <c r="GN5" s="19">
        <v>6</v>
      </c>
      <c r="GO5" s="19">
        <v>7</v>
      </c>
      <c r="GP5" s="19">
        <v>6</v>
      </c>
      <c r="GQ5" s="19">
        <v>3</v>
      </c>
      <c r="GR5" s="19">
        <v>2</v>
      </c>
      <c r="GS5" s="19">
        <v>0</v>
      </c>
      <c r="GT5" s="19">
        <v>1</v>
      </c>
      <c r="GU5" s="19">
        <v>0</v>
      </c>
      <c r="GV5" s="19">
        <v>0</v>
      </c>
      <c r="GW5" s="24">
        <v>0</v>
      </c>
      <c r="GX5" s="24">
        <v>3</v>
      </c>
      <c r="GY5" s="24">
        <v>0</v>
      </c>
      <c r="GZ5" s="24">
        <v>0</v>
      </c>
      <c r="HA5" s="24">
        <v>2</v>
      </c>
      <c r="HB5" s="24">
        <v>0</v>
      </c>
      <c r="HC5" s="24">
        <v>2</v>
      </c>
      <c r="HD5" s="24">
        <v>2</v>
      </c>
      <c r="HE5" s="24">
        <v>0</v>
      </c>
      <c r="HF5" s="24">
        <v>0</v>
      </c>
      <c r="HG5" s="24">
        <v>1</v>
      </c>
      <c r="HH5" s="24">
        <v>0</v>
      </c>
      <c r="HI5" s="24">
        <v>0</v>
      </c>
      <c r="HJ5" s="24">
        <v>0</v>
      </c>
      <c r="HK5" s="24">
        <v>3</v>
      </c>
      <c r="HL5" s="24">
        <v>1</v>
      </c>
      <c r="HM5" s="24">
        <v>2</v>
      </c>
      <c r="HN5" s="24">
        <v>1</v>
      </c>
      <c r="HO5" s="24"/>
      <c r="HP5" s="24"/>
      <c r="HQ5" s="24"/>
      <c r="HR5" s="24"/>
      <c r="HS5" s="24"/>
      <c r="HT5" s="24"/>
      <c r="HU5" s="24"/>
    </row>
    <row r="6" spans="1:229" ht="1.5" customHeight="1" thickBot="1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23">
        <f t="shared" ref="CH6:DQ6" si="0">SUM(CH4+CH5)</f>
        <v>80</v>
      </c>
      <c r="CI6" s="123">
        <f t="shared" si="0"/>
        <v>101</v>
      </c>
      <c r="CJ6" s="123">
        <f t="shared" si="0"/>
        <v>89</v>
      </c>
      <c r="CK6" s="123">
        <f t="shared" si="0"/>
        <v>116</v>
      </c>
      <c r="CL6" s="123">
        <f t="shared" si="0"/>
        <v>100</v>
      </c>
      <c r="CM6" s="123">
        <f t="shared" si="0"/>
        <v>84</v>
      </c>
      <c r="CN6" s="123">
        <f t="shared" si="0"/>
        <v>111</v>
      </c>
      <c r="CO6" s="123">
        <f t="shared" si="0"/>
        <v>125</v>
      </c>
      <c r="CP6" s="123">
        <f t="shared" si="0"/>
        <v>107</v>
      </c>
      <c r="CQ6" s="123">
        <f t="shared" si="0"/>
        <v>141</v>
      </c>
      <c r="CR6" s="123">
        <f t="shared" si="0"/>
        <v>98</v>
      </c>
      <c r="CS6" s="123">
        <f t="shared" si="0"/>
        <v>107</v>
      </c>
      <c r="CT6" s="123">
        <f t="shared" si="0"/>
        <v>111</v>
      </c>
      <c r="CU6" s="123">
        <f t="shared" si="0"/>
        <v>111</v>
      </c>
      <c r="CV6" s="123">
        <f t="shared" si="0"/>
        <v>81</v>
      </c>
      <c r="CW6" s="123">
        <f t="shared" si="0"/>
        <v>94</v>
      </c>
      <c r="CX6" s="123">
        <f t="shared" si="0"/>
        <v>118</v>
      </c>
      <c r="CY6" s="123">
        <f t="shared" si="0"/>
        <v>96</v>
      </c>
      <c r="CZ6" s="123">
        <f t="shared" si="0"/>
        <v>120</v>
      </c>
      <c r="DA6" s="123">
        <f t="shared" si="0"/>
        <v>108</v>
      </c>
      <c r="DB6" s="123">
        <f t="shared" si="0"/>
        <v>66</v>
      </c>
      <c r="DC6" s="123">
        <f t="shared" si="0"/>
        <v>116</v>
      </c>
      <c r="DD6" s="123">
        <f t="shared" si="0"/>
        <v>122</v>
      </c>
      <c r="DE6" s="124">
        <f t="shared" si="0"/>
        <v>127</v>
      </c>
      <c r="DF6" s="123">
        <f t="shared" si="0"/>
        <v>122</v>
      </c>
      <c r="DG6" s="123">
        <f t="shared" si="0"/>
        <v>125</v>
      </c>
      <c r="DH6" s="123">
        <f t="shared" si="0"/>
        <v>115</v>
      </c>
      <c r="DI6" s="123">
        <f t="shared" si="0"/>
        <v>160</v>
      </c>
      <c r="DJ6" s="123">
        <f t="shared" si="0"/>
        <v>152</v>
      </c>
      <c r="DK6" s="123">
        <f t="shared" si="0"/>
        <v>94</v>
      </c>
      <c r="DL6" s="123">
        <f t="shared" si="0"/>
        <v>112</v>
      </c>
      <c r="DM6" s="123">
        <f t="shared" si="0"/>
        <v>114</v>
      </c>
      <c r="DN6" s="123">
        <f t="shared" si="0"/>
        <v>61</v>
      </c>
      <c r="DO6" s="123">
        <f t="shared" si="0"/>
        <v>153</v>
      </c>
      <c r="DP6" s="123">
        <f t="shared" si="0"/>
        <v>103</v>
      </c>
      <c r="DQ6" s="124">
        <f t="shared" si="0"/>
        <v>137</v>
      </c>
      <c r="DR6" s="123">
        <v>127</v>
      </c>
      <c r="DS6" s="123">
        <f t="shared" ref="DS6:EX6" si="1">SUM(DS4+DS5)</f>
        <v>128</v>
      </c>
      <c r="DT6" s="123">
        <f t="shared" si="1"/>
        <v>96</v>
      </c>
      <c r="DU6" s="123">
        <f t="shared" si="1"/>
        <v>133</v>
      </c>
      <c r="DV6" s="123">
        <f t="shared" si="1"/>
        <v>107</v>
      </c>
      <c r="DW6" s="123">
        <f t="shared" si="1"/>
        <v>107</v>
      </c>
      <c r="DX6" s="123">
        <f t="shared" si="1"/>
        <v>103</v>
      </c>
      <c r="DY6" s="123">
        <f t="shared" si="1"/>
        <v>108</v>
      </c>
      <c r="DZ6" s="123">
        <f t="shared" si="1"/>
        <v>86</v>
      </c>
      <c r="EA6" s="123">
        <f t="shared" si="1"/>
        <v>111</v>
      </c>
      <c r="EB6" s="123">
        <f t="shared" si="1"/>
        <v>121</v>
      </c>
      <c r="EC6" s="124">
        <f t="shared" si="1"/>
        <v>88</v>
      </c>
      <c r="ED6" s="123">
        <f t="shared" si="1"/>
        <v>0</v>
      </c>
      <c r="EE6" s="123">
        <f t="shared" si="1"/>
        <v>0</v>
      </c>
      <c r="EF6" s="123">
        <f t="shared" si="1"/>
        <v>0</v>
      </c>
      <c r="EG6" s="123">
        <f t="shared" si="1"/>
        <v>0</v>
      </c>
      <c r="EH6" s="123">
        <f t="shared" si="1"/>
        <v>0</v>
      </c>
      <c r="EI6" s="123">
        <f t="shared" si="1"/>
        <v>0</v>
      </c>
      <c r="EJ6" s="123">
        <f t="shared" si="1"/>
        <v>0</v>
      </c>
      <c r="EK6" s="123">
        <f t="shared" si="1"/>
        <v>0</v>
      </c>
      <c r="EL6" s="123">
        <f t="shared" si="1"/>
        <v>0</v>
      </c>
      <c r="EM6" s="123">
        <f t="shared" si="1"/>
        <v>0</v>
      </c>
      <c r="EN6" s="123">
        <f t="shared" si="1"/>
        <v>0</v>
      </c>
      <c r="EO6" s="124">
        <f t="shared" si="1"/>
        <v>0</v>
      </c>
      <c r="EP6" s="123">
        <f t="shared" si="1"/>
        <v>0</v>
      </c>
      <c r="EQ6" s="123">
        <f t="shared" si="1"/>
        <v>0</v>
      </c>
      <c r="ER6" s="123">
        <f t="shared" si="1"/>
        <v>0</v>
      </c>
      <c r="ES6" s="123">
        <f t="shared" si="1"/>
        <v>0</v>
      </c>
      <c r="ET6" s="123">
        <f t="shared" si="1"/>
        <v>0</v>
      </c>
      <c r="EU6" s="123">
        <f t="shared" si="1"/>
        <v>0</v>
      </c>
      <c r="EV6" s="123">
        <f t="shared" si="1"/>
        <v>0</v>
      </c>
      <c r="EW6" s="123">
        <f t="shared" si="1"/>
        <v>0</v>
      </c>
      <c r="EX6" s="123">
        <f t="shared" si="1"/>
        <v>0</v>
      </c>
      <c r="EY6" s="123">
        <f t="shared" ref="EY6:GD6" si="2">SUM(EY4+EY5)</f>
        <v>0</v>
      </c>
      <c r="EZ6" s="123">
        <f t="shared" si="2"/>
        <v>0</v>
      </c>
      <c r="FA6" s="124">
        <f t="shared" si="2"/>
        <v>0</v>
      </c>
      <c r="FB6" s="123">
        <f t="shared" si="2"/>
        <v>70</v>
      </c>
      <c r="FC6" s="123">
        <f t="shared" si="2"/>
        <v>48</v>
      </c>
      <c r="FD6" s="123">
        <f t="shared" si="2"/>
        <v>61</v>
      </c>
      <c r="FE6" s="123">
        <f t="shared" si="2"/>
        <v>82</v>
      </c>
      <c r="FF6" s="123">
        <f t="shared" si="2"/>
        <v>86</v>
      </c>
      <c r="FG6" s="123">
        <f t="shared" si="2"/>
        <v>126</v>
      </c>
      <c r="FH6" s="123">
        <f t="shared" si="2"/>
        <v>97</v>
      </c>
      <c r="FI6" s="123">
        <f t="shared" si="2"/>
        <v>92</v>
      </c>
      <c r="FJ6" s="123">
        <f t="shared" si="2"/>
        <v>84</v>
      </c>
      <c r="FK6" s="123">
        <f t="shared" si="2"/>
        <v>85</v>
      </c>
      <c r="FL6" s="123">
        <f t="shared" si="2"/>
        <v>91</v>
      </c>
      <c r="FM6" s="124">
        <f t="shared" si="2"/>
        <v>93</v>
      </c>
      <c r="FN6" s="136">
        <f t="shared" si="2"/>
        <v>71</v>
      </c>
      <c r="FO6" s="123">
        <f t="shared" si="2"/>
        <v>86</v>
      </c>
      <c r="FP6" s="123">
        <f t="shared" si="2"/>
        <v>87</v>
      </c>
      <c r="FQ6" s="123">
        <f t="shared" si="2"/>
        <v>62</v>
      </c>
      <c r="FR6" s="123">
        <f t="shared" si="2"/>
        <v>91</v>
      </c>
      <c r="FS6" s="123">
        <f t="shared" si="2"/>
        <v>83</v>
      </c>
      <c r="FT6" s="123">
        <f t="shared" si="2"/>
        <v>97</v>
      </c>
      <c r="FU6" s="123">
        <f t="shared" si="2"/>
        <v>98</v>
      </c>
      <c r="FV6" s="123">
        <f t="shared" si="2"/>
        <v>73</v>
      </c>
      <c r="FW6" s="123">
        <f t="shared" si="2"/>
        <v>115</v>
      </c>
      <c r="FX6" s="123">
        <f t="shared" si="2"/>
        <v>95</v>
      </c>
      <c r="FY6" s="124">
        <f t="shared" si="2"/>
        <v>90</v>
      </c>
      <c r="FZ6" s="136">
        <f t="shared" si="2"/>
        <v>103</v>
      </c>
      <c r="GA6" s="123">
        <f t="shared" si="2"/>
        <v>110</v>
      </c>
      <c r="GB6" s="123">
        <f t="shared" si="2"/>
        <v>100</v>
      </c>
      <c r="GC6" s="123">
        <f t="shared" si="2"/>
        <v>78</v>
      </c>
      <c r="GD6" s="123">
        <f t="shared" si="2"/>
        <v>74</v>
      </c>
      <c r="GE6" s="123">
        <f t="shared" ref="GE6:HI6" si="3">SUM(GE4+GE5)</f>
        <v>83</v>
      </c>
      <c r="GF6" s="123">
        <f t="shared" si="3"/>
        <v>70</v>
      </c>
      <c r="GG6" s="123">
        <f t="shared" si="3"/>
        <v>90</v>
      </c>
      <c r="GH6" s="123">
        <f t="shared" si="3"/>
        <v>71</v>
      </c>
      <c r="GI6" s="123">
        <f t="shared" si="3"/>
        <v>111</v>
      </c>
      <c r="GJ6" s="123">
        <f t="shared" si="3"/>
        <v>103</v>
      </c>
      <c r="GK6" s="124">
        <f t="shared" si="3"/>
        <v>98</v>
      </c>
      <c r="GL6" s="136">
        <f t="shared" si="3"/>
        <v>93</v>
      </c>
      <c r="GM6" s="123">
        <f t="shared" si="3"/>
        <v>98</v>
      </c>
      <c r="GN6" s="123">
        <f t="shared" si="3"/>
        <v>108</v>
      </c>
      <c r="GO6" s="123">
        <f t="shared" si="3"/>
        <v>93</v>
      </c>
      <c r="GP6" s="123">
        <f t="shared" si="3"/>
        <v>113</v>
      </c>
      <c r="GQ6" s="123">
        <f t="shared" si="3"/>
        <v>89</v>
      </c>
      <c r="GR6" s="123">
        <f t="shared" si="3"/>
        <v>115</v>
      </c>
      <c r="GS6" s="123">
        <f t="shared" si="3"/>
        <v>104</v>
      </c>
      <c r="GT6" s="123">
        <f t="shared" si="3"/>
        <v>62</v>
      </c>
      <c r="GU6" s="123">
        <f t="shared" si="3"/>
        <v>177</v>
      </c>
      <c r="GV6" s="123">
        <f t="shared" si="3"/>
        <v>106</v>
      </c>
      <c r="GW6" s="124">
        <f t="shared" si="3"/>
        <v>103</v>
      </c>
      <c r="GX6" s="124">
        <f t="shared" si="3"/>
        <v>117</v>
      </c>
      <c r="GY6" s="124">
        <f t="shared" si="3"/>
        <v>122</v>
      </c>
      <c r="GZ6" s="124">
        <f t="shared" si="3"/>
        <v>68</v>
      </c>
      <c r="HA6" s="124">
        <f t="shared" si="3"/>
        <v>108</v>
      </c>
      <c r="HB6" s="124">
        <f t="shared" si="3"/>
        <v>87</v>
      </c>
      <c r="HC6" s="124">
        <f t="shared" si="3"/>
        <v>91</v>
      </c>
      <c r="HD6" s="124">
        <f t="shared" si="3"/>
        <v>105</v>
      </c>
      <c r="HE6" s="124">
        <f t="shared" si="3"/>
        <v>111</v>
      </c>
      <c r="HF6" s="124">
        <f t="shared" si="3"/>
        <v>100</v>
      </c>
      <c r="HG6" s="124">
        <f t="shared" si="3"/>
        <v>127</v>
      </c>
      <c r="HH6" s="124">
        <f t="shared" si="3"/>
        <v>115</v>
      </c>
      <c r="HI6" s="124">
        <f t="shared" si="3"/>
        <v>144</v>
      </c>
      <c r="HJ6" s="124">
        <f t="shared" ref="HJ6" si="4">SUM(HJ4+HJ5)</f>
        <v>106</v>
      </c>
      <c r="HK6" s="124">
        <f t="shared" ref="HK6" si="5">SUM(HK4+HK5)</f>
        <v>112</v>
      </c>
      <c r="HL6" s="124">
        <f t="shared" ref="HL6" si="6">SUM(HL4+HL5)</f>
        <v>108</v>
      </c>
      <c r="HM6" s="124">
        <f t="shared" ref="HM6" si="7">SUM(HM4+HM5)</f>
        <v>135</v>
      </c>
      <c r="HN6" s="124">
        <f t="shared" ref="HN6" si="8">SUM(HN4+HN5)</f>
        <v>109</v>
      </c>
      <c r="HO6" s="124">
        <f t="shared" ref="HO6" si="9">SUM(HO4+HO5)</f>
        <v>0</v>
      </c>
      <c r="HP6" s="124">
        <f t="shared" ref="HP6" si="10">SUM(HP4+HP5)</f>
        <v>0</v>
      </c>
      <c r="HQ6" s="124">
        <f t="shared" ref="HQ6" si="11">SUM(HQ4+HQ5)</f>
        <v>0</v>
      </c>
      <c r="HR6" s="124">
        <f t="shared" ref="HR6" si="12">SUM(HR4+HR5)</f>
        <v>0</v>
      </c>
      <c r="HS6" s="124">
        <f t="shared" ref="HS6" si="13">SUM(HS4+HS5)</f>
        <v>0</v>
      </c>
      <c r="HT6" s="124">
        <f t="shared" ref="HT6" si="14">SUM(HT4+HT5)</f>
        <v>0</v>
      </c>
      <c r="HU6" s="124">
        <f t="shared" ref="HU6" si="15">SUM(HU4+HU5)</f>
        <v>0</v>
      </c>
    </row>
    <row r="7" spans="1:229" ht="20.149999999999999" customHeight="1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5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7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10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1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3"/>
      <c r="GL7" s="101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</row>
    <row r="8" spans="1:229" s="10" customFormat="1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X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 t="str">
        <f t="shared" si="17"/>
        <v xml:space="preserve"> </v>
      </c>
      <c r="EE8" s="88" t="str">
        <f t="shared" si="17"/>
        <v xml:space="preserve"> </v>
      </c>
      <c r="EF8" s="88" t="str">
        <f t="shared" si="17"/>
        <v xml:space="preserve"> </v>
      </c>
      <c r="EG8" s="88" t="str">
        <f t="shared" si="17"/>
        <v xml:space="preserve"> </v>
      </c>
      <c r="EH8" s="88" t="str">
        <f t="shared" si="17"/>
        <v xml:space="preserve"> </v>
      </c>
      <c r="EI8" s="88" t="str">
        <f t="shared" si="17"/>
        <v xml:space="preserve"> </v>
      </c>
      <c r="EJ8" s="88" t="str">
        <f t="shared" si="17"/>
        <v xml:space="preserve"> </v>
      </c>
      <c r="EK8" s="88" t="str">
        <f t="shared" si="17"/>
        <v xml:space="preserve"> </v>
      </c>
      <c r="EL8" s="88" t="str">
        <f t="shared" si="17"/>
        <v xml:space="preserve"> </v>
      </c>
      <c r="EM8" s="88" t="str">
        <f t="shared" si="17"/>
        <v xml:space="preserve"> </v>
      </c>
      <c r="EN8" s="88" t="str">
        <f t="shared" si="17"/>
        <v xml:space="preserve"> </v>
      </c>
      <c r="EO8" s="89" t="str">
        <f t="shared" si="17"/>
        <v xml:space="preserve"> </v>
      </c>
      <c r="EP8" s="88" t="str">
        <f t="shared" si="17"/>
        <v xml:space="preserve"> </v>
      </c>
      <c r="EQ8" s="88" t="str">
        <f t="shared" si="17"/>
        <v xml:space="preserve"> </v>
      </c>
      <c r="ER8" s="88" t="str">
        <f t="shared" si="17"/>
        <v xml:space="preserve"> </v>
      </c>
      <c r="ES8" s="88" t="str">
        <f t="shared" si="17"/>
        <v xml:space="preserve"> </v>
      </c>
      <c r="ET8" s="88" t="str">
        <f t="shared" si="17"/>
        <v xml:space="preserve"> </v>
      </c>
      <c r="EU8" s="88" t="str">
        <f t="shared" si="17"/>
        <v xml:space="preserve"> </v>
      </c>
      <c r="EV8" s="88" t="str">
        <f t="shared" si="17"/>
        <v xml:space="preserve"> </v>
      </c>
      <c r="EW8" s="88" t="str">
        <f t="shared" si="17"/>
        <v xml:space="preserve"> </v>
      </c>
      <c r="EX8" s="88" t="str">
        <f t="shared" si="17"/>
        <v xml:space="preserve"> </v>
      </c>
      <c r="EY8" s="88" t="str">
        <f t="shared" ref="EY8:GD8" si="18">IF(EY3=""," ",(EY4/EY6)*100)</f>
        <v xml:space="preserve"> </v>
      </c>
      <c r="EZ8" s="88" t="str">
        <f t="shared" si="18"/>
        <v xml:space="preserve"> </v>
      </c>
      <c r="FA8" s="89" t="str">
        <f t="shared" si="18"/>
        <v xml:space="preserve"> </v>
      </c>
      <c r="FB8" s="88">
        <f t="shared" si="18"/>
        <v>78.571428571428569</v>
      </c>
      <c r="FC8" s="88">
        <f t="shared" si="18"/>
        <v>81.25</v>
      </c>
      <c r="FD8" s="88">
        <f t="shared" si="18"/>
        <v>88.52459016393442</v>
      </c>
      <c r="FE8" s="88">
        <f t="shared" si="18"/>
        <v>76.829268292682926</v>
      </c>
      <c r="FF8" s="88">
        <f t="shared" si="18"/>
        <v>76.744186046511629</v>
      </c>
      <c r="FG8" s="88">
        <f t="shared" si="18"/>
        <v>63.492063492063487</v>
      </c>
      <c r="FH8" s="88">
        <f t="shared" si="18"/>
        <v>85.567010309278345</v>
      </c>
      <c r="FI8" s="88">
        <f t="shared" si="18"/>
        <v>93.478260869565219</v>
      </c>
      <c r="FJ8" s="88">
        <f t="shared" si="18"/>
        <v>80.952380952380949</v>
      </c>
      <c r="FK8" s="88">
        <f t="shared" si="18"/>
        <v>94.117647058823522</v>
      </c>
      <c r="FL8" s="88">
        <f t="shared" si="18"/>
        <v>96.703296703296701</v>
      </c>
      <c r="FM8" s="89">
        <f t="shared" si="18"/>
        <v>95.6989247311828</v>
      </c>
      <c r="FN8" s="87">
        <f t="shared" si="18"/>
        <v>97.183098591549296</v>
      </c>
      <c r="FO8" s="88">
        <f t="shared" si="18"/>
        <v>97.674418604651152</v>
      </c>
      <c r="FP8" s="88">
        <f t="shared" si="18"/>
        <v>95.402298850574709</v>
      </c>
      <c r="FQ8" s="88">
        <f t="shared" si="18"/>
        <v>93.548387096774192</v>
      </c>
      <c r="FR8" s="88">
        <f t="shared" si="18"/>
        <v>89.010989010989007</v>
      </c>
      <c r="FS8" s="88">
        <f t="shared" si="18"/>
        <v>86.746987951807228</v>
      </c>
      <c r="FT8" s="88">
        <f t="shared" si="18"/>
        <v>91.75257731958763</v>
      </c>
      <c r="FU8" s="88">
        <f t="shared" si="18"/>
        <v>96.938775510204081</v>
      </c>
      <c r="FV8" s="88">
        <f t="shared" si="18"/>
        <v>91.780821917808225</v>
      </c>
      <c r="FW8" s="88">
        <f t="shared" si="18"/>
        <v>96.521739130434781</v>
      </c>
      <c r="FX8" s="88">
        <f t="shared" si="18"/>
        <v>89.473684210526315</v>
      </c>
      <c r="FY8" s="89">
        <f t="shared" si="18"/>
        <v>92.222222222222229</v>
      </c>
      <c r="FZ8" s="87">
        <f t="shared" si="18"/>
        <v>94.174757281553397</v>
      </c>
      <c r="GA8" s="88">
        <f t="shared" si="18"/>
        <v>98.181818181818187</v>
      </c>
      <c r="GB8" s="88">
        <f t="shared" si="18"/>
        <v>96</v>
      </c>
      <c r="GC8" s="88">
        <f t="shared" si="18"/>
        <v>91.025641025641022</v>
      </c>
      <c r="GD8" s="88">
        <f t="shared" si="18"/>
        <v>95.945945945945937</v>
      </c>
      <c r="GE8" s="88">
        <f t="shared" ref="GE8:HI8" si="19">IF(GE3=""," ",(GE4/GE6)*100)</f>
        <v>91.566265060240966</v>
      </c>
      <c r="GF8" s="88">
        <f t="shared" si="19"/>
        <v>97.142857142857139</v>
      </c>
      <c r="GG8" s="88">
        <f t="shared" si="19"/>
        <v>96.666666666666671</v>
      </c>
      <c r="GH8" s="88">
        <f t="shared" si="19"/>
        <v>95.774647887323937</v>
      </c>
      <c r="GI8" s="88">
        <f t="shared" si="19"/>
        <v>91.891891891891902</v>
      </c>
      <c r="GJ8" s="88">
        <f t="shared" si="19"/>
        <v>96.116504854368941</v>
      </c>
      <c r="GK8" s="89">
        <f t="shared" si="19"/>
        <v>92.857142857142861</v>
      </c>
      <c r="GL8" s="87">
        <f t="shared" si="19"/>
        <v>95.6989247311828</v>
      </c>
      <c r="GM8" s="88">
        <f t="shared" si="19"/>
        <v>93.877551020408163</v>
      </c>
      <c r="GN8" s="88">
        <f t="shared" si="19"/>
        <v>94.444444444444443</v>
      </c>
      <c r="GO8" s="88">
        <f t="shared" si="19"/>
        <v>92.473118279569889</v>
      </c>
      <c r="GP8" s="88">
        <f t="shared" si="19"/>
        <v>94.690265486725664</v>
      </c>
      <c r="GQ8" s="88">
        <f t="shared" si="19"/>
        <v>96.629213483146074</v>
      </c>
      <c r="GR8" s="88">
        <f t="shared" si="19"/>
        <v>98.260869565217391</v>
      </c>
      <c r="GS8" s="88">
        <f t="shared" si="19"/>
        <v>100</v>
      </c>
      <c r="GT8" s="88">
        <f t="shared" si="19"/>
        <v>98.387096774193552</v>
      </c>
      <c r="GU8" s="88">
        <f t="shared" si="19"/>
        <v>100</v>
      </c>
      <c r="GV8" s="88">
        <f t="shared" si="19"/>
        <v>100</v>
      </c>
      <c r="GW8" s="89">
        <f t="shared" si="19"/>
        <v>100</v>
      </c>
      <c r="GX8" s="89">
        <f t="shared" si="19"/>
        <v>97.435897435897431</v>
      </c>
      <c r="GY8" s="89">
        <f t="shared" si="19"/>
        <v>100</v>
      </c>
      <c r="GZ8" s="89">
        <f t="shared" si="19"/>
        <v>100</v>
      </c>
      <c r="HA8" s="89">
        <f t="shared" si="19"/>
        <v>98.148148148148152</v>
      </c>
      <c r="HB8" s="89">
        <f t="shared" si="19"/>
        <v>100</v>
      </c>
      <c r="HC8" s="89">
        <f t="shared" si="19"/>
        <v>97.802197802197796</v>
      </c>
      <c r="HD8" s="89">
        <f t="shared" si="19"/>
        <v>98.095238095238088</v>
      </c>
      <c r="HE8" s="89">
        <f t="shared" si="19"/>
        <v>100</v>
      </c>
      <c r="HF8" s="89">
        <f t="shared" si="19"/>
        <v>100</v>
      </c>
      <c r="HG8" s="89">
        <f t="shared" si="19"/>
        <v>99.212598425196859</v>
      </c>
      <c r="HH8" s="89">
        <f t="shared" si="19"/>
        <v>100</v>
      </c>
      <c r="HI8" s="89">
        <f t="shared" si="19"/>
        <v>100</v>
      </c>
      <c r="HJ8" s="89">
        <f t="shared" ref="HJ8:HU8" si="20">IF(HJ3=""," ",(HJ4/HJ6)*100)</f>
        <v>100</v>
      </c>
      <c r="HK8" s="89">
        <f t="shared" si="20"/>
        <v>97.321428571428569</v>
      </c>
      <c r="HL8" s="89">
        <f t="shared" si="20"/>
        <v>99.074074074074076</v>
      </c>
      <c r="HM8" s="89">
        <f t="shared" si="20"/>
        <v>98.518518518518519</v>
      </c>
      <c r="HN8" s="89">
        <f t="shared" si="20"/>
        <v>99.082568807339456</v>
      </c>
      <c r="HO8" s="89" t="str">
        <f t="shared" si="20"/>
        <v xml:space="preserve"> </v>
      </c>
      <c r="HP8" s="89" t="str">
        <f t="shared" si="20"/>
        <v xml:space="preserve"> </v>
      </c>
      <c r="HQ8" s="89" t="str">
        <f t="shared" si="20"/>
        <v xml:space="preserve"> </v>
      </c>
      <c r="HR8" s="89" t="str">
        <f t="shared" si="20"/>
        <v xml:space="preserve"> </v>
      </c>
      <c r="HS8" s="89" t="str">
        <f t="shared" si="20"/>
        <v xml:space="preserve"> </v>
      </c>
      <c r="HT8" s="89" t="str">
        <f t="shared" si="20"/>
        <v xml:space="preserve"> </v>
      </c>
      <c r="HU8" s="89" t="str">
        <f t="shared" si="20"/>
        <v xml:space="preserve"> </v>
      </c>
    </row>
    <row r="9" spans="1:229" s="10" customFormat="1" ht="15" thickBot="1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5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5"/>
      <c r="FB9" s="84">
        <v>20</v>
      </c>
      <c r="FC9" s="84">
        <v>15</v>
      </c>
      <c r="FD9" s="84">
        <v>11</v>
      </c>
      <c r="FE9" s="84">
        <v>13</v>
      </c>
      <c r="FF9" s="84">
        <v>13</v>
      </c>
      <c r="FG9" s="84">
        <v>15</v>
      </c>
      <c r="FH9" s="84">
        <v>10</v>
      </c>
      <c r="FI9" s="84">
        <v>7</v>
      </c>
      <c r="FJ9" s="84">
        <v>9</v>
      </c>
      <c r="FK9" s="84">
        <v>7</v>
      </c>
      <c r="FL9" s="84">
        <v>7</v>
      </c>
      <c r="FM9" s="85">
        <v>8</v>
      </c>
      <c r="FN9" s="83">
        <v>9</v>
      </c>
      <c r="FO9" s="84">
        <v>6</v>
      </c>
      <c r="FP9" s="84">
        <v>7</v>
      </c>
      <c r="FQ9" s="84">
        <v>8</v>
      </c>
      <c r="FR9" s="84">
        <v>10</v>
      </c>
      <c r="FS9" s="84">
        <v>10</v>
      </c>
      <c r="FT9" s="84">
        <v>9</v>
      </c>
      <c r="FU9" s="84">
        <v>7</v>
      </c>
      <c r="FV9" s="84">
        <v>10</v>
      </c>
      <c r="FW9" s="84">
        <v>7.5</v>
      </c>
      <c r="FX9" s="84">
        <v>9.4</v>
      </c>
      <c r="FY9" s="85">
        <v>8.4</v>
      </c>
      <c r="FZ9" s="83">
        <v>8.6999999999999993</v>
      </c>
      <c r="GA9" s="84">
        <v>7</v>
      </c>
      <c r="GB9" s="84">
        <v>7.6</v>
      </c>
      <c r="GC9" s="84">
        <v>9.5</v>
      </c>
      <c r="GD9" s="84">
        <v>8.6</v>
      </c>
      <c r="GE9" s="84">
        <v>8.9</v>
      </c>
      <c r="GF9" s="84">
        <v>7.7</v>
      </c>
      <c r="GG9" s="84">
        <v>8.3000000000000007</v>
      </c>
      <c r="GH9" s="84">
        <v>7.5</v>
      </c>
      <c r="GI9" s="84">
        <v>9.3000000000000007</v>
      </c>
      <c r="GJ9" s="84">
        <v>7.9</v>
      </c>
      <c r="GK9" s="85">
        <v>8</v>
      </c>
      <c r="GL9" s="83">
        <v>8.8000000000000007</v>
      </c>
      <c r="GM9" s="84">
        <v>10.6</v>
      </c>
      <c r="GN9" s="84">
        <v>8.5</v>
      </c>
      <c r="GO9" s="84">
        <v>8.4</v>
      </c>
      <c r="GP9" s="84">
        <v>7.9</v>
      </c>
      <c r="GQ9" s="84">
        <v>8.1999999999999993</v>
      </c>
      <c r="GR9" s="84">
        <v>7.4</v>
      </c>
      <c r="GS9" s="84">
        <v>7.9</v>
      </c>
      <c r="GT9" s="84">
        <v>7.5</v>
      </c>
      <c r="GU9" s="84">
        <v>6.8</v>
      </c>
      <c r="GV9" s="84">
        <v>6.7</v>
      </c>
      <c r="GW9" s="85">
        <v>6.2</v>
      </c>
      <c r="GX9" s="85">
        <v>6.3</v>
      </c>
      <c r="GY9" s="85">
        <v>6.7</v>
      </c>
      <c r="GZ9" s="85">
        <v>7</v>
      </c>
      <c r="HA9" s="85">
        <v>7.2</v>
      </c>
      <c r="HB9" s="85">
        <v>8</v>
      </c>
      <c r="HC9" s="85">
        <v>6.7</v>
      </c>
      <c r="HD9" s="85">
        <v>7.9</v>
      </c>
      <c r="HE9" s="85">
        <v>6.2</v>
      </c>
      <c r="HF9" s="85">
        <v>5.6</v>
      </c>
      <c r="HG9" s="85">
        <v>7.4</v>
      </c>
      <c r="HH9" s="85">
        <v>6.5</v>
      </c>
      <c r="HI9" s="85">
        <v>7.6</v>
      </c>
      <c r="HJ9" s="85">
        <v>6.1</v>
      </c>
      <c r="HK9" s="85">
        <v>6.4</v>
      </c>
      <c r="HL9" s="85">
        <v>6.7</v>
      </c>
      <c r="HM9" s="85">
        <v>6.7</v>
      </c>
      <c r="HN9" s="85">
        <v>7.7</v>
      </c>
      <c r="HO9" s="85">
        <v>0</v>
      </c>
      <c r="HP9" s="85">
        <v>0</v>
      </c>
      <c r="HQ9" s="85">
        <v>0</v>
      </c>
      <c r="HR9" s="85">
        <v>0</v>
      </c>
      <c r="HS9" s="85">
        <v>0</v>
      </c>
      <c r="HT9" s="85">
        <v>0</v>
      </c>
      <c r="HU9" s="85">
        <v>0</v>
      </c>
    </row>
    <row r="10" spans="1:229" ht="7.5" customHeight="1" thickBot="1">
      <c r="A10" s="61"/>
      <c r="B10" s="62"/>
      <c r="C10" s="153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7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6"/>
      <c r="GL10" s="67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</row>
    <row r="11" spans="1:229" ht="18.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10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1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3"/>
      <c r="GL11" s="101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</row>
    <row r="12" spans="1:229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24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24"/>
      <c r="FB12" s="19">
        <f>52+2</f>
        <v>54</v>
      </c>
      <c r="FC12" s="19">
        <f>26+2</f>
        <v>28</v>
      </c>
      <c r="FD12" s="19">
        <f>41+4</f>
        <v>45</v>
      </c>
      <c r="FE12" s="19">
        <f>60+6</f>
        <v>66</v>
      </c>
      <c r="FF12" s="19">
        <f>63+3</f>
        <v>66</v>
      </c>
      <c r="FG12" s="19">
        <f>108+2</f>
        <v>110</v>
      </c>
      <c r="FH12" s="19">
        <f>79+1</f>
        <v>80</v>
      </c>
      <c r="FI12" s="19">
        <f>79+5</f>
        <v>84</v>
      </c>
      <c r="FJ12" s="19">
        <f>67+4</f>
        <v>71</v>
      </c>
      <c r="FK12" s="19">
        <f>62+6</f>
        <v>68</v>
      </c>
      <c r="FL12" s="19">
        <f>72+5</f>
        <v>77</v>
      </c>
      <c r="FM12" s="24">
        <f>56+6</f>
        <v>62</v>
      </c>
      <c r="FN12" s="23">
        <v>48</v>
      </c>
      <c r="FO12" s="19">
        <v>51</v>
      </c>
      <c r="FP12" s="19">
        <v>67</v>
      </c>
      <c r="FQ12" s="19">
        <v>46</v>
      </c>
      <c r="FR12" s="19">
        <v>65</v>
      </c>
      <c r="FS12" s="19">
        <v>53</v>
      </c>
      <c r="FT12" s="19">
        <v>59</v>
      </c>
      <c r="FU12" s="19">
        <v>67</v>
      </c>
      <c r="FV12" s="19">
        <v>45</v>
      </c>
      <c r="FW12" s="19">
        <v>84</v>
      </c>
      <c r="FX12" s="19">
        <v>75</v>
      </c>
      <c r="FY12" s="24">
        <v>67</v>
      </c>
      <c r="FZ12" s="23">
        <v>66</v>
      </c>
      <c r="GA12" s="19">
        <v>77</v>
      </c>
      <c r="GB12" s="19">
        <v>75</v>
      </c>
      <c r="GC12" s="19">
        <v>54</v>
      </c>
      <c r="GD12" s="19">
        <v>58</v>
      </c>
      <c r="GE12" s="19">
        <v>58</v>
      </c>
      <c r="GF12" s="19">
        <v>49</v>
      </c>
      <c r="GG12" s="19">
        <v>55</v>
      </c>
      <c r="GH12" s="19">
        <v>50</v>
      </c>
      <c r="GI12" s="19">
        <v>91</v>
      </c>
      <c r="GJ12" s="19">
        <v>82</v>
      </c>
      <c r="GK12" s="24">
        <v>76</v>
      </c>
      <c r="GL12" s="23">
        <v>56</v>
      </c>
      <c r="GM12" s="19">
        <v>64</v>
      </c>
      <c r="GN12" s="19">
        <v>79</v>
      </c>
      <c r="GO12" s="19">
        <v>63</v>
      </c>
      <c r="GP12" s="19">
        <v>90</v>
      </c>
      <c r="GQ12" s="19">
        <v>68</v>
      </c>
      <c r="GR12" s="19">
        <v>93</v>
      </c>
      <c r="GS12" s="19">
        <v>83</v>
      </c>
      <c r="GT12" s="19">
        <v>52</v>
      </c>
      <c r="GU12" s="19">
        <v>118</v>
      </c>
      <c r="GV12" s="19">
        <v>77</v>
      </c>
      <c r="GW12" s="24">
        <v>85</v>
      </c>
      <c r="GX12" s="24">
        <v>87</v>
      </c>
      <c r="GY12" s="24">
        <v>86</v>
      </c>
      <c r="GZ12" s="24">
        <v>51</v>
      </c>
      <c r="HA12" s="24">
        <v>84</v>
      </c>
      <c r="HB12" s="24">
        <v>73</v>
      </c>
      <c r="HC12" s="24">
        <v>60</v>
      </c>
      <c r="HD12" s="24">
        <v>80</v>
      </c>
      <c r="HE12" s="24">
        <v>72</v>
      </c>
      <c r="HF12" s="24">
        <v>68</v>
      </c>
      <c r="HG12" s="24">
        <v>84</v>
      </c>
      <c r="HH12" s="24">
        <v>71</v>
      </c>
      <c r="HI12" s="24">
        <v>88</v>
      </c>
      <c r="HJ12" s="24">
        <v>66</v>
      </c>
      <c r="HK12" s="24">
        <v>78</v>
      </c>
      <c r="HL12" s="24">
        <v>84</v>
      </c>
      <c r="HM12" s="24">
        <v>107</v>
      </c>
      <c r="HN12" s="24">
        <v>94</v>
      </c>
      <c r="HO12" s="24"/>
      <c r="HP12" s="24"/>
      <c r="HQ12" s="24"/>
      <c r="HR12" s="24"/>
      <c r="HS12" s="24"/>
      <c r="HT12" s="24"/>
      <c r="HU12" s="24"/>
    </row>
    <row r="13" spans="1:229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24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24"/>
      <c r="FB13" s="19">
        <v>1</v>
      </c>
      <c r="FC13" s="19">
        <v>4</v>
      </c>
      <c r="FD13" s="19">
        <v>2</v>
      </c>
      <c r="FE13" s="19">
        <v>4</v>
      </c>
      <c r="FF13" s="19">
        <v>5</v>
      </c>
      <c r="FG13" s="19">
        <f>2+1</f>
        <v>3</v>
      </c>
      <c r="FH13" s="19">
        <v>6</v>
      </c>
      <c r="FI13" s="19">
        <f>3+1</f>
        <v>4</v>
      </c>
      <c r="FJ13" s="19">
        <f>5</f>
        <v>5</v>
      </c>
      <c r="FK13" s="19">
        <f>4</f>
        <v>4</v>
      </c>
      <c r="FL13" s="19">
        <f>2</f>
        <v>2</v>
      </c>
      <c r="FM13" s="24">
        <f>10</f>
        <v>10</v>
      </c>
      <c r="FN13" s="23">
        <v>2</v>
      </c>
      <c r="FO13" s="19">
        <v>2</v>
      </c>
      <c r="FP13" s="19">
        <v>9</v>
      </c>
      <c r="FQ13" s="19">
        <v>3</v>
      </c>
      <c r="FR13" s="19">
        <v>6</v>
      </c>
      <c r="FS13" s="19">
        <v>8</v>
      </c>
      <c r="FT13" s="19">
        <v>5</v>
      </c>
      <c r="FU13" s="19">
        <v>4</v>
      </c>
      <c r="FV13" s="19">
        <v>10</v>
      </c>
      <c r="FW13" s="19">
        <v>6</v>
      </c>
      <c r="FX13" s="19">
        <v>5</v>
      </c>
      <c r="FY13" s="24">
        <v>10</v>
      </c>
      <c r="FZ13" s="23">
        <v>10</v>
      </c>
      <c r="GA13" s="19">
        <v>10</v>
      </c>
      <c r="GB13" s="19">
        <v>9</v>
      </c>
      <c r="GC13" s="19">
        <v>3</v>
      </c>
      <c r="GD13" s="19">
        <v>4</v>
      </c>
      <c r="GE13" s="19">
        <v>6</v>
      </c>
      <c r="GF13" s="19">
        <v>8</v>
      </c>
      <c r="GG13" s="19">
        <v>10</v>
      </c>
      <c r="GH13" s="19">
        <v>6</v>
      </c>
      <c r="GI13" s="19">
        <v>3</v>
      </c>
      <c r="GJ13" s="19">
        <v>7</v>
      </c>
      <c r="GK13" s="24">
        <v>5</v>
      </c>
      <c r="GL13" s="23">
        <v>15</v>
      </c>
      <c r="GM13" s="19">
        <v>14</v>
      </c>
      <c r="GN13" s="19">
        <v>12</v>
      </c>
      <c r="GO13" s="19">
        <v>6</v>
      </c>
      <c r="GP13" s="19">
        <v>5</v>
      </c>
      <c r="GQ13" s="19">
        <v>3</v>
      </c>
      <c r="GR13" s="19">
        <v>7</v>
      </c>
      <c r="GS13" s="19">
        <v>2</v>
      </c>
      <c r="GT13" s="19">
        <v>0</v>
      </c>
      <c r="GU13" s="19">
        <v>31</v>
      </c>
      <c r="GV13" s="19">
        <v>6</v>
      </c>
      <c r="GW13" s="24">
        <v>7</v>
      </c>
      <c r="GX13" s="24">
        <v>12</v>
      </c>
      <c r="GY13" s="24">
        <v>10</v>
      </c>
      <c r="GZ13" s="24">
        <v>3</v>
      </c>
      <c r="HA13" s="24">
        <v>5</v>
      </c>
      <c r="HB13" s="24">
        <v>6</v>
      </c>
      <c r="HC13" s="24">
        <v>21</v>
      </c>
      <c r="HD13" s="24">
        <v>10</v>
      </c>
      <c r="HE13" s="24">
        <v>16</v>
      </c>
      <c r="HF13" s="24">
        <v>8</v>
      </c>
      <c r="HG13" s="24">
        <v>13</v>
      </c>
      <c r="HH13" s="24">
        <v>14</v>
      </c>
      <c r="HI13" s="24">
        <v>17</v>
      </c>
      <c r="HJ13" s="24">
        <v>14</v>
      </c>
      <c r="HK13" s="24">
        <v>12</v>
      </c>
      <c r="HL13" s="24">
        <v>10</v>
      </c>
      <c r="HM13" s="24">
        <v>6</v>
      </c>
      <c r="HN13" s="24">
        <v>1</v>
      </c>
      <c r="HO13" s="24"/>
      <c r="HP13" s="24"/>
      <c r="HQ13" s="24"/>
      <c r="HR13" s="24"/>
      <c r="HS13" s="24"/>
      <c r="HT13" s="24"/>
      <c r="HU13" s="24"/>
    </row>
    <row r="14" spans="1:229" s="2" customFormat="1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24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24"/>
      <c r="FB14" s="19">
        <v>6</v>
      </c>
      <c r="FC14" s="19">
        <f>6+1</f>
        <v>7</v>
      </c>
      <c r="FD14" s="19">
        <f>8+1</f>
        <v>9</v>
      </c>
      <c r="FE14" s="19">
        <v>5</v>
      </c>
      <c r="FF14" s="19">
        <v>5</v>
      </c>
      <c r="FG14" s="19">
        <f>5+1</f>
        <v>6</v>
      </c>
      <c r="FH14" s="19">
        <v>8</v>
      </c>
      <c r="FI14" s="19">
        <v>1</v>
      </c>
      <c r="FJ14" s="19">
        <f>4</f>
        <v>4</v>
      </c>
      <c r="FK14" s="19">
        <f>10</f>
        <v>10</v>
      </c>
      <c r="FL14" s="19">
        <f>6</f>
        <v>6</v>
      </c>
      <c r="FM14" s="24">
        <f>5</f>
        <v>5</v>
      </c>
      <c r="FN14" s="23">
        <v>6</v>
      </c>
      <c r="FO14" s="19">
        <v>14</v>
      </c>
      <c r="FP14" s="19">
        <v>4</v>
      </c>
      <c r="FQ14" s="19">
        <v>1</v>
      </c>
      <c r="FR14" s="19">
        <v>6</v>
      </c>
      <c r="FS14" s="19">
        <v>5</v>
      </c>
      <c r="FT14" s="19">
        <v>10</v>
      </c>
      <c r="FU14" s="19">
        <v>14</v>
      </c>
      <c r="FV14" s="19">
        <v>3</v>
      </c>
      <c r="FW14" s="19">
        <v>12</v>
      </c>
      <c r="FX14" s="19">
        <v>2</v>
      </c>
      <c r="FY14" s="24">
        <v>3</v>
      </c>
      <c r="FZ14" s="23">
        <v>9</v>
      </c>
      <c r="GA14" s="19">
        <v>12</v>
      </c>
      <c r="GB14" s="19">
        <v>4</v>
      </c>
      <c r="GC14" s="19">
        <v>8</v>
      </c>
      <c r="GD14" s="19">
        <v>2</v>
      </c>
      <c r="GE14" s="19">
        <v>7</v>
      </c>
      <c r="GF14" s="19">
        <v>5</v>
      </c>
      <c r="GG14" s="19">
        <v>12</v>
      </c>
      <c r="GH14" s="19">
        <v>8</v>
      </c>
      <c r="GI14" s="19">
        <v>9</v>
      </c>
      <c r="GJ14" s="19">
        <v>6</v>
      </c>
      <c r="GK14" s="24">
        <v>7</v>
      </c>
      <c r="GL14" s="23">
        <v>6</v>
      </c>
      <c r="GM14" s="19">
        <v>14</v>
      </c>
      <c r="GN14" s="19">
        <v>11</v>
      </c>
      <c r="GO14" s="19">
        <v>12</v>
      </c>
      <c r="GP14" s="19">
        <v>8</v>
      </c>
      <c r="GQ14" s="19">
        <v>10</v>
      </c>
      <c r="GR14" s="19">
        <v>5</v>
      </c>
      <c r="GS14" s="19">
        <v>15</v>
      </c>
      <c r="GT14" s="19">
        <v>6</v>
      </c>
      <c r="GU14" s="19">
        <v>13</v>
      </c>
      <c r="GV14" s="19">
        <v>11</v>
      </c>
      <c r="GW14" s="24">
        <v>6</v>
      </c>
      <c r="GX14" s="24">
        <v>9</v>
      </c>
      <c r="GY14" s="24">
        <v>15</v>
      </c>
      <c r="GZ14" s="24">
        <v>9</v>
      </c>
      <c r="HA14" s="24">
        <v>10</v>
      </c>
      <c r="HB14" s="24">
        <v>4</v>
      </c>
      <c r="HC14" s="24">
        <v>5</v>
      </c>
      <c r="HD14" s="24">
        <v>6</v>
      </c>
      <c r="HE14" s="24">
        <v>9</v>
      </c>
      <c r="HF14" s="24">
        <v>17</v>
      </c>
      <c r="HG14" s="24">
        <v>11</v>
      </c>
      <c r="HH14" s="24">
        <v>20</v>
      </c>
      <c r="HI14" s="24">
        <v>14</v>
      </c>
      <c r="HJ14" s="24">
        <v>14</v>
      </c>
      <c r="HK14" s="24">
        <v>20</v>
      </c>
      <c r="HL14" s="24">
        <v>5</v>
      </c>
      <c r="HM14" s="24">
        <v>14</v>
      </c>
      <c r="HN14" s="24">
        <v>8</v>
      </c>
      <c r="HO14" s="24"/>
      <c r="HP14" s="24"/>
      <c r="HQ14" s="24"/>
      <c r="HR14" s="24"/>
      <c r="HS14" s="24"/>
      <c r="HT14" s="24"/>
      <c r="HU14" s="24"/>
    </row>
    <row r="15" spans="1:229" ht="17.25" customHeight="1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24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24"/>
      <c r="FB15" s="19">
        <v>2</v>
      </c>
      <c r="FC15" s="19">
        <v>2</v>
      </c>
      <c r="FD15" s="19">
        <v>0</v>
      </c>
      <c r="FE15" s="19">
        <v>6</v>
      </c>
      <c r="FF15" s="19">
        <v>3</v>
      </c>
      <c r="FG15" s="19">
        <v>2</v>
      </c>
      <c r="FH15" s="19">
        <v>1</v>
      </c>
      <c r="FI15" s="19">
        <v>0</v>
      </c>
      <c r="FJ15" s="19">
        <f>1</f>
        <v>1</v>
      </c>
      <c r="FK15" s="19">
        <v>2</v>
      </c>
      <c r="FL15" s="19">
        <f>0</f>
        <v>0</v>
      </c>
      <c r="FM15" s="24">
        <f>7+1</f>
        <v>8</v>
      </c>
      <c r="FN15" s="23">
        <v>8</v>
      </c>
      <c r="FO15" s="19">
        <v>5</v>
      </c>
      <c r="FP15" s="19">
        <v>2</v>
      </c>
      <c r="FQ15" s="19">
        <v>5</v>
      </c>
      <c r="FR15" s="19">
        <v>8</v>
      </c>
      <c r="FS15" s="19">
        <v>7</v>
      </c>
      <c r="FT15" s="19">
        <v>20</v>
      </c>
      <c r="FU15" s="19">
        <v>8</v>
      </c>
      <c r="FV15" s="19">
        <v>9</v>
      </c>
      <c r="FW15" s="19">
        <v>6</v>
      </c>
      <c r="FX15" s="19">
        <v>9</v>
      </c>
      <c r="FY15" s="24">
        <v>6</v>
      </c>
      <c r="FZ15" s="23">
        <v>12</v>
      </c>
      <c r="GA15" s="19">
        <v>2</v>
      </c>
      <c r="GB15" s="19">
        <v>5</v>
      </c>
      <c r="GC15" s="19">
        <v>8</v>
      </c>
      <c r="GD15" s="19">
        <v>5</v>
      </c>
      <c r="GE15" s="19">
        <v>0</v>
      </c>
      <c r="GF15" s="19">
        <v>2</v>
      </c>
      <c r="GG15" s="19">
        <v>2</v>
      </c>
      <c r="GH15" s="19">
        <v>3</v>
      </c>
      <c r="GI15" s="19">
        <v>1</v>
      </c>
      <c r="GJ15" s="19">
        <v>2</v>
      </c>
      <c r="GK15" s="24">
        <v>2</v>
      </c>
      <c r="GL15" s="23">
        <v>4</v>
      </c>
      <c r="GM15" s="19">
        <v>2</v>
      </c>
      <c r="GN15" s="19">
        <v>4</v>
      </c>
      <c r="GO15" s="19">
        <v>6</v>
      </c>
      <c r="GP15" s="19">
        <v>2</v>
      </c>
      <c r="GQ15" s="19">
        <v>0</v>
      </c>
      <c r="GR15" s="19">
        <v>5</v>
      </c>
      <c r="GS15" s="19">
        <v>0</v>
      </c>
      <c r="GT15" s="19">
        <v>1</v>
      </c>
      <c r="GU15" s="19">
        <v>6</v>
      </c>
      <c r="GV15" s="19">
        <v>2</v>
      </c>
      <c r="GW15" s="24">
        <v>0</v>
      </c>
      <c r="GX15" s="24">
        <v>1</v>
      </c>
      <c r="GY15" s="24">
        <v>0</v>
      </c>
      <c r="GZ15" s="24">
        <v>1</v>
      </c>
      <c r="HA15" s="24">
        <v>3</v>
      </c>
      <c r="HB15" s="24">
        <v>2</v>
      </c>
      <c r="HC15" s="24">
        <v>2</v>
      </c>
      <c r="HD15" s="24">
        <v>5</v>
      </c>
      <c r="HE15" s="24">
        <v>3</v>
      </c>
      <c r="HF15" s="24">
        <v>2</v>
      </c>
      <c r="HG15" s="24">
        <v>8</v>
      </c>
      <c r="HH15" s="24">
        <v>2</v>
      </c>
      <c r="HI15" s="24">
        <v>14</v>
      </c>
      <c r="HJ15" s="24">
        <v>8</v>
      </c>
      <c r="HK15" s="24">
        <v>1</v>
      </c>
      <c r="HL15" s="24">
        <v>6</v>
      </c>
      <c r="HM15" s="24">
        <v>0</v>
      </c>
      <c r="HN15" s="24">
        <v>0</v>
      </c>
      <c r="HO15" s="24"/>
      <c r="HP15" s="24"/>
      <c r="HQ15" s="24"/>
      <c r="HR15" s="24"/>
      <c r="HS15" s="24"/>
      <c r="HT15" s="24"/>
      <c r="HU15" s="24"/>
    </row>
    <row r="16" spans="1:229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24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24"/>
      <c r="FB16" s="19">
        <v>7</v>
      </c>
      <c r="FC16" s="19">
        <v>7</v>
      </c>
      <c r="FD16" s="19">
        <v>5</v>
      </c>
      <c r="FE16" s="19">
        <f>0+1</f>
        <v>1</v>
      </c>
      <c r="FF16" s="19">
        <v>7</v>
      </c>
      <c r="FG16" s="19">
        <v>5</v>
      </c>
      <c r="FH16" s="19">
        <v>2</v>
      </c>
      <c r="FI16" s="19">
        <v>3</v>
      </c>
      <c r="FJ16" s="19">
        <f>3</f>
        <v>3</v>
      </c>
      <c r="FK16" s="19">
        <f>2</f>
        <v>2</v>
      </c>
      <c r="FL16" s="19">
        <f>6</f>
        <v>6</v>
      </c>
      <c r="FM16" s="24">
        <f>8</f>
        <v>8</v>
      </c>
      <c r="FN16" s="23">
        <v>7</v>
      </c>
      <c r="FO16" s="19">
        <v>14</v>
      </c>
      <c r="FP16" s="19">
        <v>5</v>
      </c>
      <c r="FQ16" s="19">
        <v>7</v>
      </c>
      <c r="FR16" s="19">
        <v>6</v>
      </c>
      <c r="FS16" s="19">
        <v>10</v>
      </c>
      <c r="FT16" s="19">
        <v>3</v>
      </c>
      <c r="FU16" s="19">
        <v>5</v>
      </c>
      <c r="FV16" s="19">
        <v>6</v>
      </c>
      <c r="FW16" s="19">
        <v>7</v>
      </c>
      <c r="FX16" s="19">
        <v>4</v>
      </c>
      <c r="FY16" s="24">
        <v>4</v>
      </c>
      <c r="FZ16" s="23">
        <v>6</v>
      </c>
      <c r="GA16" s="19">
        <v>8</v>
      </c>
      <c r="GB16" s="19">
        <v>7</v>
      </c>
      <c r="GC16" s="19">
        <v>5</v>
      </c>
      <c r="GD16" s="19">
        <v>5</v>
      </c>
      <c r="GE16" s="19">
        <v>12</v>
      </c>
      <c r="GF16" s="19">
        <v>6</v>
      </c>
      <c r="GG16" s="19">
        <v>6</v>
      </c>
      <c r="GH16" s="19">
        <v>4</v>
      </c>
      <c r="GI16" s="19">
        <v>4</v>
      </c>
      <c r="GJ16" s="19">
        <v>5</v>
      </c>
      <c r="GK16" s="24">
        <v>7</v>
      </c>
      <c r="GL16" s="23">
        <v>10</v>
      </c>
      <c r="GM16" s="19">
        <v>3</v>
      </c>
      <c r="GN16" s="19">
        <v>2</v>
      </c>
      <c r="GO16" s="19">
        <v>5</v>
      </c>
      <c r="GP16" s="19">
        <v>6</v>
      </c>
      <c r="GQ16" s="19">
        <v>7</v>
      </c>
      <c r="GR16" s="19">
        <v>5</v>
      </c>
      <c r="GS16" s="19">
        <v>3</v>
      </c>
      <c r="GT16" s="19">
        <v>3</v>
      </c>
      <c r="GU16" s="19">
        <v>7</v>
      </c>
      <c r="GV16" s="19">
        <v>9</v>
      </c>
      <c r="GW16" s="24">
        <v>2</v>
      </c>
      <c r="GX16" s="24">
        <v>7</v>
      </c>
      <c r="GY16" s="24">
        <v>10</v>
      </c>
      <c r="GZ16" s="24">
        <v>4</v>
      </c>
      <c r="HA16" s="24">
        <v>4</v>
      </c>
      <c r="HB16" s="24">
        <v>1</v>
      </c>
      <c r="HC16" s="24">
        <v>2</v>
      </c>
      <c r="HD16" s="24">
        <v>4</v>
      </c>
      <c r="HE16" s="24">
        <v>9</v>
      </c>
      <c r="HF16" s="24">
        <v>4</v>
      </c>
      <c r="HG16" s="24">
        <v>10</v>
      </c>
      <c r="HH16" s="24">
        <v>6</v>
      </c>
      <c r="HI16" s="24">
        <v>7</v>
      </c>
      <c r="HJ16" s="24">
        <v>3</v>
      </c>
      <c r="HK16" s="24">
        <v>1</v>
      </c>
      <c r="HL16" s="24">
        <v>3</v>
      </c>
      <c r="HM16" s="24">
        <v>3</v>
      </c>
      <c r="HN16" s="24">
        <v>1</v>
      </c>
      <c r="HO16" s="24"/>
      <c r="HP16" s="24"/>
      <c r="HQ16" s="24"/>
      <c r="HR16" s="24"/>
      <c r="HS16" s="24"/>
      <c r="HT16" s="24"/>
      <c r="HU16" s="24"/>
    </row>
    <row r="17" spans="1:749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120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120"/>
      <c r="FB17" s="22">
        <v>0</v>
      </c>
      <c r="FC17" s="22">
        <v>3</v>
      </c>
      <c r="FD17" s="22">
        <v>2</v>
      </c>
      <c r="FE17" s="22">
        <v>0</v>
      </c>
      <c r="FF17" s="22">
        <v>1</v>
      </c>
      <c r="FG17" s="22">
        <v>3</v>
      </c>
      <c r="FH17" s="22">
        <v>5</v>
      </c>
      <c r="FI17" s="22">
        <v>1</v>
      </c>
      <c r="FJ17" s="22">
        <f>1</f>
        <v>1</v>
      </c>
      <c r="FK17" s="22">
        <f>1</f>
        <v>1</v>
      </c>
      <c r="FL17" s="22">
        <f>4</f>
        <v>4</v>
      </c>
      <c r="FM17" s="120">
        <f>1</f>
        <v>1</v>
      </c>
      <c r="FN17" s="116">
        <v>2</v>
      </c>
      <c r="FO17" s="22">
        <v>0</v>
      </c>
      <c r="FP17" s="22">
        <v>0</v>
      </c>
      <c r="FQ17" s="22">
        <v>2</v>
      </c>
      <c r="FR17" s="22">
        <v>1</v>
      </c>
      <c r="FS17" s="22">
        <v>1</v>
      </c>
      <c r="FT17" s="22">
        <v>0</v>
      </c>
      <c r="FU17" s="22">
        <v>0</v>
      </c>
      <c r="FV17" s="22">
        <v>0</v>
      </c>
      <c r="FW17" s="22">
        <v>2</v>
      </c>
      <c r="FX17" s="22">
        <v>0</v>
      </c>
      <c r="FY17" s="120">
        <v>1</v>
      </c>
      <c r="FZ17" s="116">
        <v>0</v>
      </c>
      <c r="GA17" s="22">
        <v>0</v>
      </c>
      <c r="GB17" s="22">
        <v>0</v>
      </c>
      <c r="GC17" s="22">
        <v>0</v>
      </c>
      <c r="GD17" s="22">
        <v>0</v>
      </c>
      <c r="GE17" s="22">
        <v>0</v>
      </c>
      <c r="GF17" s="22">
        <v>0</v>
      </c>
      <c r="GG17" s="22">
        <v>2</v>
      </c>
      <c r="GH17" s="22">
        <v>0</v>
      </c>
      <c r="GI17" s="22">
        <v>1</v>
      </c>
      <c r="GJ17" s="22">
        <v>1</v>
      </c>
      <c r="GK17" s="120">
        <v>0</v>
      </c>
      <c r="GL17" s="116">
        <v>2</v>
      </c>
      <c r="GM17" s="22">
        <v>1</v>
      </c>
      <c r="GN17" s="22">
        <v>0</v>
      </c>
      <c r="GO17" s="22">
        <v>0</v>
      </c>
      <c r="GP17" s="22">
        <v>1</v>
      </c>
      <c r="GQ17" s="22">
        <v>0</v>
      </c>
      <c r="GR17" s="22">
        <v>0</v>
      </c>
      <c r="GS17" s="22">
        <v>0</v>
      </c>
      <c r="GT17" s="22">
        <v>0</v>
      </c>
      <c r="GU17" s="22">
        <v>0</v>
      </c>
      <c r="GV17" s="22">
        <v>0</v>
      </c>
      <c r="GW17" s="120">
        <v>0</v>
      </c>
      <c r="GX17" s="120">
        <v>0</v>
      </c>
      <c r="GY17" s="120">
        <v>0</v>
      </c>
      <c r="GZ17" s="120">
        <v>0</v>
      </c>
      <c r="HA17" s="120">
        <v>1</v>
      </c>
      <c r="HB17" s="120">
        <v>1</v>
      </c>
      <c r="HC17" s="120">
        <v>1</v>
      </c>
      <c r="HD17" s="120">
        <v>0</v>
      </c>
      <c r="HE17" s="120">
        <v>0</v>
      </c>
      <c r="HF17" s="120">
        <v>0</v>
      </c>
      <c r="HG17" s="120">
        <v>0</v>
      </c>
      <c r="HH17" s="120">
        <v>0</v>
      </c>
      <c r="HI17" s="120">
        <v>0</v>
      </c>
      <c r="HJ17" s="120">
        <v>0</v>
      </c>
      <c r="HK17" s="120">
        <v>0</v>
      </c>
      <c r="HL17" s="120">
        <v>0</v>
      </c>
      <c r="HM17" s="120">
        <v>1</v>
      </c>
      <c r="HN17" s="120">
        <v>4</v>
      </c>
      <c r="HO17" s="120"/>
      <c r="HP17" s="120"/>
      <c r="HQ17" s="120"/>
      <c r="HR17" s="120"/>
      <c r="HS17" s="120"/>
      <c r="HT17" s="120"/>
      <c r="HU17" s="120"/>
    </row>
    <row r="18" spans="1:7495" ht="15" thickBot="1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8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8"/>
      <c r="FB18" s="57">
        <v>1</v>
      </c>
      <c r="FC18" s="57">
        <v>1</v>
      </c>
      <c r="FD18" s="57">
        <v>2</v>
      </c>
      <c r="FE18" s="57">
        <v>0</v>
      </c>
      <c r="FF18" s="57">
        <v>0</v>
      </c>
      <c r="FG18" s="57">
        <v>1</v>
      </c>
      <c r="FH18" s="57">
        <v>0</v>
      </c>
      <c r="FI18" s="57">
        <v>0</v>
      </c>
      <c r="FJ18" s="57">
        <f>1</f>
        <v>1</v>
      </c>
      <c r="FK18" s="57">
        <f>0</f>
        <v>0</v>
      </c>
      <c r="FL18" s="57">
        <f>1</f>
        <v>1</v>
      </c>
      <c r="FM18" s="58">
        <f>0</f>
        <v>0</v>
      </c>
      <c r="FN18" s="56">
        <v>0</v>
      </c>
      <c r="FO18" s="57">
        <v>0</v>
      </c>
      <c r="FP18" s="57">
        <v>1</v>
      </c>
      <c r="FQ18" s="57">
        <v>0</v>
      </c>
      <c r="FR18" s="57">
        <v>1</v>
      </c>
      <c r="FS18" s="57">
        <v>1</v>
      </c>
      <c r="FT18" s="57">
        <v>0</v>
      </c>
      <c r="FU18" s="57">
        <v>0</v>
      </c>
      <c r="FV18" s="57">
        <v>0</v>
      </c>
      <c r="FW18" s="57">
        <v>0</v>
      </c>
      <c r="FX18" s="57">
        <v>0</v>
      </c>
      <c r="FY18" s="58">
        <v>0</v>
      </c>
      <c r="FZ18" s="56">
        <v>1</v>
      </c>
      <c r="GA18" s="57">
        <v>1</v>
      </c>
      <c r="GB18" s="57">
        <v>0</v>
      </c>
      <c r="GC18" s="57">
        <v>0</v>
      </c>
      <c r="GD18" s="57">
        <v>0</v>
      </c>
      <c r="GE18" s="57">
        <v>0</v>
      </c>
      <c r="GF18" s="57">
        <v>0</v>
      </c>
      <c r="GG18" s="57">
        <v>3</v>
      </c>
      <c r="GH18" s="57">
        <v>0</v>
      </c>
      <c r="GI18" s="57">
        <v>2</v>
      </c>
      <c r="GJ18" s="57">
        <v>0</v>
      </c>
      <c r="GK18" s="58">
        <v>1</v>
      </c>
      <c r="GL18" s="56">
        <v>0</v>
      </c>
      <c r="GM18" s="57">
        <v>0</v>
      </c>
      <c r="GN18" s="57">
        <v>0</v>
      </c>
      <c r="GO18" s="57">
        <v>1</v>
      </c>
      <c r="GP18" s="57">
        <v>1</v>
      </c>
      <c r="GQ18" s="57">
        <v>1</v>
      </c>
      <c r="GR18" s="57">
        <v>0</v>
      </c>
      <c r="GS18" s="57">
        <v>1</v>
      </c>
      <c r="GT18" s="57">
        <v>0</v>
      </c>
      <c r="GU18" s="57">
        <v>2</v>
      </c>
      <c r="GV18" s="57">
        <v>1</v>
      </c>
      <c r="GW18" s="58">
        <v>3</v>
      </c>
      <c r="GX18" s="58">
        <v>1</v>
      </c>
      <c r="GY18" s="58">
        <v>1</v>
      </c>
      <c r="GZ18" s="58">
        <v>0</v>
      </c>
      <c r="HA18" s="58">
        <v>1</v>
      </c>
      <c r="HB18" s="58">
        <v>0</v>
      </c>
      <c r="HC18" s="58">
        <v>0</v>
      </c>
      <c r="HD18" s="58">
        <v>0</v>
      </c>
      <c r="HE18" s="58">
        <v>2</v>
      </c>
      <c r="HF18" s="58">
        <v>1</v>
      </c>
      <c r="HG18" s="58">
        <v>1</v>
      </c>
      <c r="HH18" s="58">
        <v>2</v>
      </c>
      <c r="HI18" s="58">
        <v>4</v>
      </c>
      <c r="HJ18" s="58">
        <v>1</v>
      </c>
      <c r="HK18" s="58">
        <v>0</v>
      </c>
      <c r="HL18" s="58">
        <v>0</v>
      </c>
      <c r="HM18" s="58">
        <v>4</v>
      </c>
      <c r="HN18" s="58">
        <v>1</v>
      </c>
      <c r="HO18" s="58"/>
      <c r="HP18" s="58"/>
      <c r="HQ18" s="58"/>
      <c r="HR18" s="58"/>
      <c r="HS18" s="58"/>
      <c r="HT18" s="58"/>
      <c r="HU18" s="58"/>
    </row>
    <row r="19" spans="1:7495" ht="16.5" customHeight="1" thickBot="1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7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6"/>
      <c r="GL19" s="67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</row>
    <row r="20" spans="1:7495" ht="18.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10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1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3"/>
      <c r="GL20" s="101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</row>
    <row r="21" spans="1:749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24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24"/>
      <c r="FB21" s="19">
        <v>0</v>
      </c>
      <c r="FC21" s="19">
        <v>2</v>
      </c>
      <c r="FD21" s="19">
        <v>0</v>
      </c>
      <c r="FE21" s="19">
        <v>4</v>
      </c>
      <c r="FF21" s="19">
        <v>3</v>
      </c>
      <c r="FG21" s="19">
        <v>2</v>
      </c>
      <c r="FH21" s="19">
        <v>1</v>
      </c>
      <c r="FI21" s="19">
        <v>0</v>
      </c>
      <c r="FJ21" s="19">
        <f>3</f>
        <v>3</v>
      </c>
      <c r="FK21" s="19">
        <f>4</f>
        <v>4</v>
      </c>
      <c r="FL21" s="19">
        <f>0</f>
        <v>0</v>
      </c>
      <c r="FM21" s="24">
        <f>3</f>
        <v>3</v>
      </c>
      <c r="FN21" s="23">
        <v>2</v>
      </c>
      <c r="FO21" s="19">
        <v>3</v>
      </c>
      <c r="FP21" s="19">
        <v>0</v>
      </c>
      <c r="FQ21" s="19">
        <v>0</v>
      </c>
      <c r="FR21" s="19">
        <v>7</v>
      </c>
      <c r="FS21" s="19">
        <v>8</v>
      </c>
      <c r="FT21" s="19">
        <v>8</v>
      </c>
      <c r="FU21" s="19">
        <v>3</v>
      </c>
      <c r="FV21" s="19">
        <v>3</v>
      </c>
      <c r="FW21" s="19">
        <v>1</v>
      </c>
      <c r="FX21" s="19">
        <v>2</v>
      </c>
      <c r="FY21" s="24">
        <v>4</v>
      </c>
      <c r="FZ21" s="23">
        <v>2</v>
      </c>
      <c r="GA21" s="19">
        <v>3</v>
      </c>
      <c r="GB21" s="19">
        <v>1</v>
      </c>
      <c r="GC21" s="19">
        <v>6</v>
      </c>
      <c r="GD21" s="19">
        <v>0</v>
      </c>
      <c r="GE21" s="19">
        <v>1</v>
      </c>
      <c r="GF21" s="19">
        <v>0</v>
      </c>
      <c r="GG21" s="19">
        <v>4</v>
      </c>
      <c r="GH21" s="19">
        <v>1</v>
      </c>
      <c r="GI21" s="19">
        <v>2</v>
      </c>
      <c r="GJ21" s="19">
        <v>4</v>
      </c>
      <c r="GK21" s="24">
        <v>1</v>
      </c>
      <c r="GL21" s="23">
        <v>4</v>
      </c>
      <c r="GM21" s="19">
        <v>6</v>
      </c>
      <c r="GN21" s="19">
        <v>7</v>
      </c>
      <c r="GO21" s="19">
        <v>6</v>
      </c>
      <c r="GP21" s="19">
        <v>1</v>
      </c>
      <c r="GQ21" s="19">
        <v>1</v>
      </c>
      <c r="GR21" s="19">
        <v>5</v>
      </c>
      <c r="GS21" s="19">
        <v>1</v>
      </c>
      <c r="GT21" s="19">
        <v>3</v>
      </c>
      <c r="GU21" s="19">
        <v>11</v>
      </c>
      <c r="GV21" s="19">
        <v>5</v>
      </c>
      <c r="GW21" s="24">
        <v>3</v>
      </c>
      <c r="GX21" s="24">
        <v>2</v>
      </c>
      <c r="GY21" s="24">
        <v>6</v>
      </c>
      <c r="GZ21" s="24">
        <v>2</v>
      </c>
      <c r="HA21" s="24">
        <v>3</v>
      </c>
      <c r="HB21" s="24">
        <v>5</v>
      </c>
      <c r="HC21" s="24">
        <v>7</v>
      </c>
      <c r="HD21" s="24">
        <v>6</v>
      </c>
      <c r="HE21" s="24">
        <v>5</v>
      </c>
      <c r="HF21" s="24">
        <v>3</v>
      </c>
      <c r="HG21" s="24">
        <v>9</v>
      </c>
      <c r="HH21" s="24">
        <v>6</v>
      </c>
      <c r="HI21" s="24">
        <v>8</v>
      </c>
      <c r="HJ21" s="24">
        <v>8</v>
      </c>
      <c r="HK21" s="24">
        <v>4</v>
      </c>
      <c r="HL21" s="24">
        <v>5</v>
      </c>
      <c r="HM21" s="24">
        <v>2</v>
      </c>
      <c r="HN21" s="24">
        <v>3</v>
      </c>
      <c r="HO21" s="24"/>
      <c r="HP21" s="24"/>
      <c r="HQ21" s="24"/>
      <c r="HR21" s="24"/>
      <c r="HS21" s="24"/>
      <c r="HT21" s="24"/>
      <c r="HU21" s="24"/>
    </row>
    <row r="22" spans="1:749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24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24"/>
      <c r="FB22" s="19">
        <v>0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0</v>
      </c>
      <c r="FI22" s="19">
        <v>0</v>
      </c>
      <c r="FJ22" s="19">
        <f>0</f>
        <v>0</v>
      </c>
      <c r="FK22" s="19">
        <v>0</v>
      </c>
      <c r="FL22" s="19">
        <f>0</f>
        <v>0</v>
      </c>
      <c r="FM22" s="24">
        <v>0</v>
      </c>
      <c r="FN22" s="23">
        <v>0</v>
      </c>
      <c r="FO22" s="19">
        <v>0</v>
      </c>
      <c r="FP22" s="19">
        <v>0</v>
      </c>
      <c r="FQ22" s="19">
        <v>0</v>
      </c>
      <c r="FR22" s="19">
        <v>0</v>
      </c>
      <c r="FS22" s="19">
        <v>0</v>
      </c>
      <c r="FT22" s="19">
        <v>0</v>
      </c>
      <c r="FU22" s="19">
        <v>0</v>
      </c>
      <c r="FV22" s="19">
        <v>0</v>
      </c>
      <c r="FW22" s="19">
        <v>0</v>
      </c>
      <c r="FX22" s="19">
        <v>1</v>
      </c>
      <c r="FY22" s="24">
        <v>1</v>
      </c>
      <c r="FZ22" s="23">
        <v>1</v>
      </c>
      <c r="GA22" s="19">
        <v>0</v>
      </c>
      <c r="GB22" s="19">
        <v>0</v>
      </c>
      <c r="GC22" s="19">
        <v>0</v>
      </c>
      <c r="GD22" s="19">
        <v>0</v>
      </c>
      <c r="GE22" s="19">
        <v>0</v>
      </c>
      <c r="GF22" s="19">
        <v>1</v>
      </c>
      <c r="GG22" s="19">
        <v>1</v>
      </c>
      <c r="GH22" s="19">
        <v>0</v>
      </c>
      <c r="GI22" s="19">
        <v>0</v>
      </c>
      <c r="GJ22" s="19">
        <v>0</v>
      </c>
      <c r="GK22" s="24">
        <v>0</v>
      </c>
      <c r="GL22" s="23">
        <v>1</v>
      </c>
      <c r="GM22" s="19">
        <v>0</v>
      </c>
      <c r="GN22" s="19">
        <v>0</v>
      </c>
      <c r="GO22" s="19">
        <v>0</v>
      </c>
      <c r="GP22" s="19">
        <v>0</v>
      </c>
      <c r="GQ22" s="19">
        <v>1</v>
      </c>
      <c r="GR22" s="19">
        <v>1</v>
      </c>
      <c r="GS22" s="19">
        <v>0</v>
      </c>
      <c r="GT22" s="19">
        <v>0</v>
      </c>
      <c r="GU22" s="19">
        <v>20</v>
      </c>
      <c r="GV22" s="19">
        <v>0</v>
      </c>
      <c r="GW22" s="24">
        <v>0</v>
      </c>
      <c r="GX22" s="24">
        <v>2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/>
      <c r="HP22" s="24"/>
      <c r="HQ22" s="24"/>
      <c r="HR22" s="24"/>
      <c r="HS22" s="24"/>
      <c r="HT22" s="24"/>
      <c r="HU22" s="24"/>
    </row>
    <row r="23" spans="1:7495" s="3" customFormat="1" ht="15" thickBot="1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FI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28">
        <f t="shared" si="31"/>
        <v>0</v>
      </c>
      <c r="EE23" s="28">
        <f t="shared" si="31"/>
        <v>0</v>
      </c>
      <c r="EF23" s="28">
        <f t="shared" si="31"/>
        <v>0</v>
      </c>
      <c r="EG23" s="28">
        <f t="shared" si="31"/>
        <v>0</v>
      </c>
      <c r="EH23" s="28">
        <f t="shared" si="31"/>
        <v>0</v>
      </c>
      <c r="EI23" s="28">
        <f t="shared" si="31"/>
        <v>0</v>
      </c>
      <c r="EJ23" s="28">
        <f t="shared" si="31"/>
        <v>0</v>
      </c>
      <c r="EK23" s="28">
        <f t="shared" si="31"/>
        <v>0</v>
      </c>
      <c r="EL23" s="28">
        <f t="shared" si="31"/>
        <v>0</v>
      </c>
      <c r="EM23" s="28">
        <f t="shared" si="31"/>
        <v>0</v>
      </c>
      <c r="EN23" s="28">
        <f t="shared" si="31"/>
        <v>0</v>
      </c>
      <c r="EO23" s="28">
        <f t="shared" si="31"/>
        <v>0</v>
      </c>
      <c r="EP23" s="28">
        <f t="shared" si="31"/>
        <v>0</v>
      </c>
      <c r="EQ23" s="28">
        <f t="shared" si="31"/>
        <v>0</v>
      </c>
      <c r="ER23" s="28">
        <f t="shared" si="31"/>
        <v>0</v>
      </c>
      <c r="ES23" s="28">
        <f t="shared" si="31"/>
        <v>0</v>
      </c>
      <c r="ET23" s="28">
        <f t="shared" si="31"/>
        <v>0</v>
      </c>
      <c r="EU23" s="28">
        <f t="shared" si="31"/>
        <v>0</v>
      </c>
      <c r="EV23" s="28">
        <f t="shared" si="31"/>
        <v>0</v>
      </c>
      <c r="EW23" s="28">
        <f t="shared" si="31"/>
        <v>0</v>
      </c>
      <c r="EX23" s="28">
        <f t="shared" si="31"/>
        <v>0</v>
      </c>
      <c r="EY23" s="28">
        <f t="shared" si="31"/>
        <v>0</v>
      </c>
      <c r="EZ23" s="28">
        <f t="shared" si="31"/>
        <v>0</v>
      </c>
      <c r="FA23" s="28">
        <f t="shared" si="31"/>
        <v>0</v>
      </c>
      <c r="FB23" s="33">
        <f t="shared" si="31"/>
        <v>0</v>
      </c>
      <c r="FC23" s="9">
        <f t="shared" si="31"/>
        <v>2</v>
      </c>
      <c r="FD23" s="9">
        <f t="shared" si="31"/>
        <v>0</v>
      </c>
      <c r="FE23" s="9">
        <f t="shared" si="31"/>
        <v>4</v>
      </c>
      <c r="FF23" s="9">
        <f t="shared" si="31"/>
        <v>3</v>
      </c>
      <c r="FG23" s="9">
        <f t="shared" si="31"/>
        <v>2</v>
      </c>
      <c r="FH23" s="9">
        <f t="shared" si="31"/>
        <v>1</v>
      </c>
      <c r="FI23" s="9">
        <f t="shared" si="31"/>
        <v>0</v>
      </c>
      <c r="FJ23" s="9" cm="1">
        <f t="array" ref="FJ23:FJ24">FJ21:FJ22</f>
        <v>3</v>
      </c>
      <c r="FK23" s="9">
        <f>SUM(FK21:FK22)</f>
        <v>4</v>
      </c>
      <c r="FL23" s="9">
        <f>SUM(FL21:FL22)</f>
        <v>0</v>
      </c>
      <c r="FM23" s="28">
        <v>0</v>
      </c>
      <c r="FN23" s="33">
        <f>SUM(FN21+FN22)</f>
        <v>2</v>
      </c>
      <c r="FO23" s="9">
        <f t="shared" ref="FO23:FZ23" si="32">SUM(FO21+FO22)</f>
        <v>3</v>
      </c>
      <c r="FP23" s="9">
        <f t="shared" si="32"/>
        <v>0</v>
      </c>
      <c r="FQ23" s="9">
        <f t="shared" si="32"/>
        <v>0</v>
      </c>
      <c r="FR23" s="9">
        <f t="shared" si="32"/>
        <v>7</v>
      </c>
      <c r="FS23" s="9">
        <f t="shared" si="32"/>
        <v>8</v>
      </c>
      <c r="FT23" s="9">
        <f t="shared" si="32"/>
        <v>8</v>
      </c>
      <c r="FU23" s="9">
        <f t="shared" si="32"/>
        <v>3</v>
      </c>
      <c r="FV23" s="9">
        <f t="shared" si="32"/>
        <v>3</v>
      </c>
      <c r="FW23" s="9">
        <f t="shared" si="32"/>
        <v>1</v>
      </c>
      <c r="FX23" s="9">
        <f t="shared" si="32"/>
        <v>3</v>
      </c>
      <c r="FY23" s="28">
        <f t="shared" si="32"/>
        <v>5</v>
      </c>
      <c r="FZ23" s="33">
        <f t="shared" si="32"/>
        <v>3</v>
      </c>
      <c r="GA23" s="9">
        <f t="shared" ref="GA23:GK23" si="33">SUM(GA21+GA22)</f>
        <v>3</v>
      </c>
      <c r="GB23" s="9">
        <f t="shared" si="33"/>
        <v>1</v>
      </c>
      <c r="GC23" s="9">
        <f t="shared" si="33"/>
        <v>6</v>
      </c>
      <c r="GD23" s="9">
        <f t="shared" si="33"/>
        <v>0</v>
      </c>
      <c r="GE23" s="9">
        <f t="shared" si="33"/>
        <v>1</v>
      </c>
      <c r="GF23" s="9">
        <f t="shared" si="33"/>
        <v>1</v>
      </c>
      <c r="GG23" s="9">
        <f t="shared" si="33"/>
        <v>5</v>
      </c>
      <c r="GH23" s="9">
        <f t="shared" si="33"/>
        <v>1</v>
      </c>
      <c r="GI23" s="9">
        <f t="shared" si="33"/>
        <v>2</v>
      </c>
      <c r="GJ23" s="9">
        <f t="shared" si="33"/>
        <v>4</v>
      </c>
      <c r="GK23" s="28">
        <f t="shared" si="33"/>
        <v>1</v>
      </c>
      <c r="GL23" s="33">
        <f>SUM(GL21+GL22)</f>
        <v>5</v>
      </c>
      <c r="GM23" s="9">
        <f t="shared" ref="GM23:GW23" si="34">SUM(GM21+GM22)</f>
        <v>6</v>
      </c>
      <c r="GN23" s="9">
        <f t="shared" si="34"/>
        <v>7</v>
      </c>
      <c r="GO23" s="9">
        <f t="shared" si="34"/>
        <v>6</v>
      </c>
      <c r="GP23" s="9">
        <f t="shared" si="34"/>
        <v>1</v>
      </c>
      <c r="GQ23" s="9">
        <f t="shared" si="34"/>
        <v>2</v>
      </c>
      <c r="GR23" s="9">
        <f t="shared" si="34"/>
        <v>6</v>
      </c>
      <c r="GS23" s="9">
        <f t="shared" si="34"/>
        <v>1</v>
      </c>
      <c r="GT23" s="9">
        <f t="shared" si="34"/>
        <v>3</v>
      </c>
      <c r="GU23" s="9">
        <f t="shared" si="34"/>
        <v>31</v>
      </c>
      <c r="GV23" s="9">
        <f t="shared" si="34"/>
        <v>5</v>
      </c>
      <c r="GW23" s="28">
        <f t="shared" si="34"/>
        <v>3</v>
      </c>
      <c r="GX23" s="28">
        <f t="shared" ref="GX23:HI23" si="35">SUM(GX21+GX22)</f>
        <v>4</v>
      </c>
      <c r="GY23" s="28">
        <f t="shared" si="35"/>
        <v>6</v>
      </c>
      <c r="GZ23" s="28">
        <f t="shared" si="35"/>
        <v>2</v>
      </c>
      <c r="HA23" s="28">
        <f t="shared" si="35"/>
        <v>3</v>
      </c>
      <c r="HB23" s="28">
        <f t="shared" si="35"/>
        <v>5</v>
      </c>
      <c r="HC23" s="28">
        <f t="shared" si="35"/>
        <v>7</v>
      </c>
      <c r="HD23" s="28">
        <f t="shared" si="35"/>
        <v>6</v>
      </c>
      <c r="HE23" s="28">
        <f t="shared" si="35"/>
        <v>5</v>
      </c>
      <c r="HF23" s="28">
        <f t="shared" si="35"/>
        <v>3</v>
      </c>
      <c r="HG23" s="28">
        <f t="shared" si="35"/>
        <v>9</v>
      </c>
      <c r="HH23" s="28">
        <f t="shared" si="35"/>
        <v>6</v>
      </c>
      <c r="HI23" s="28">
        <f t="shared" si="35"/>
        <v>8</v>
      </c>
      <c r="HJ23" s="28">
        <f t="shared" ref="HJ23:HU23" si="36">SUM(HJ21+HJ22)</f>
        <v>8</v>
      </c>
      <c r="HK23" s="28">
        <f t="shared" si="36"/>
        <v>4</v>
      </c>
      <c r="HL23" s="28">
        <f t="shared" si="36"/>
        <v>5</v>
      </c>
      <c r="HM23" s="28">
        <f t="shared" si="36"/>
        <v>2</v>
      </c>
      <c r="HN23" s="28">
        <f t="shared" si="36"/>
        <v>3</v>
      </c>
      <c r="HO23" s="28">
        <f t="shared" si="36"/>
        <v>0</v>
      </c>
      <c r="HP23" s="28">
        <f t="shared" si="36"/>
        <v>0</v>
      </c>
      <c r="HQ23" s="28">
        <f t="shared" si="36"/>
        <v>0</v>
      </c>
      <c r="HR23" s="28">
        <f t="shared" si="36"/>
        <v>0</v>
      </c>
      <c r="HS23" s="28">
        <f t="shared" si="36"/>
        <v>0</v>
      </c>
      <c r="HT23" s="28">
        <f t="shared" si="36"/>
        <v>0</v>
      </c>
      <c r="HU23" s="28">
        <f t="shared" si="36"/>
        <v>0</v>
      </c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</row>
    <row r="24" spans="1:7495" ht="5.25" customHeight="1" thickBot="1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65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>
        <v>0</v>
      </c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7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6"/>
      <c r="GL24" s="67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</row>
    <row r="25" spans="1:7495" ht="18.5">
      <c r="A25" s="154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1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3"/>
      <c r="GL25" s="101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</row>
    <row r="26" spans="1:749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24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24"/>
      <c r="FB26" s="19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3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24">
        <v>0</v>
      </c>
      <c r="GL26" s="23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19">
        <v>0</v>
      </c>
      <c r="GU26" s="19">
        <v>0</v>
      </c>
      <c r="GV26" s="19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/>
      <c r="HP26" s="24"/>
      <c r="HQ26" s="24"/>
      <c r="HR26" s="24"/>
      <c r="HS26" s="24"/>
      <c r="HT26" s="24"/>
      <c r="HU26" s="24"/>
    </row>
    <row r="27" spans="1:749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24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24"/>
      <c r="FB27" s="19">
        <v>0</v>
      </c>
      <c r="FC27" s="19">
        <v>0</v>
      </c>
      <c r="FD27" s="19">
        <v>0</v>
      </c>
      <c r="FE27" s="19">
        <v>0</v>
      </c>
      <c r="FF27" s="19">
        <v>0</v>
      </c>
      <c r="FG27" s="19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24">
        <v>0</v>
      </c>
      <c r="FN27" s="23">
        <v>0</v>
      </c>
      <c r="FO27" s="19">
        <v>0</v>
      </c>
      <c r="FP27" s="19">
        <v>0</v>
      </c>
      <c r="FQ27" s="19">
        <v>0</v>
      </c>
      <c r="FR27" s="19">
        <v>1</v>
      </c>
      <c r="FS27" s="19">
        <v>0</v>
      </c>
      <c r="FT27" s="19">
        <v>1</v>
      </c>
      <c r="FU27" s="19">
        <v>4</v>
      </c>
      <c r="FV27" s="19">
        <v>0</v>
      </c>
      <c r="FW27" s="19">
        <v>0</v>
      </c>
      <c r="FX27" s="19">
        <v>1</v>
      </c>
      <c r="FY27" s="24">
        <v>0</v>
      </c>
      <c r="FZ27" s="23">
        <v>0</v>
      </c>
      <c r="GA27" s="19">
        <v>0</v>
      </c>
      <c r="GB27" s="19">
        <v>1</v>
      </c>
      <c r="GC27" s="19">
        <v>1</v>
      </c>
      <c r="GD27" s="19">
        <v>0</v>
      </c>
      <c r="GE27" s="19">
        <v>1</v>
      </c>
      <c r="GF27" s="19">
        <v>1</v>
      </c>
      <c r="GG27" s="19">
        <v>1</v>
      </c>
      <c r="GH27" s="19">
        <v>0</v>
      </c>
      <c r="GI27" s="19">
        <v>1</v>
      </c>
      <c r="GJ27" s="19">
        <v>0</v>
      </c>
      <c r="GK27" s="24">
        <v>1</v>
      </c>
      <c r="GL27" s="23">
        <v>0</v>
      </c>
      <c r="GM27" s="19">
        <v>2</v>
      </c>
      <c r="GN27" s="19">
        <v>0</v>
      </c>
      <c r="GO27" s="19">
        <v>0</v>
      </c>
      <c r="GP27" s="19">
        <v>1</v>
      </c>
      <c r="GQ27" s="19">
        <v>1</v>
      </c>
      <c r="GR27" s="19">
        <v>1</v>
      </c>
      <c r="GS27" s="19">
        <v>0</v>
      </c>
      <c r="GT27" s="19">
        <v>0</v>
      </c>
      <c r="GU27" s="19">
        <v>2</v>
      </c>
      <c r="GV27" s="19">
        <v>3</v>
      </c>
      <c r="GW27" s="24">
        <v>2</v>
      </c>
      <c r="GX27" s="24">
        <v>1</v>
      </c>
      <c r="GY27" s="24">
        <v>2</v>
      </c>
      <c r="GZ27" s="24">
        <v>0</v>
      </c>
      <c r="HA27" s="24">
        <v>0</v>
      </c>
      <c r="HB27" s="24">
        <v>0</v>
      </c>
      <c r="HC27" s="24">
        <v>3</v>
      </c>
      <c r="HD27" s="24">
        <v>7</v>
      </c>
      <c r="HE27" s="24">
        <v>7</v>
      </c>
      <c r="HF27" s="24">
        <v>0</v>
      </c>
      <c r="HG27" s="24">
        <v>4</v>
      </c>
      <c r="HH27" s="24">
        <v>2</v>
      </c>
      <c r="HI27" s="24">
        <v>3</v>
      </c>
      <c r="HJ27" s="24">
        <v>0</v>
      </c>
      <c r="HK27" s="24">
        <v>2</v>
      </c>
      <c r="HL27" s="24">
        <v>0</v>
      </c>
      <c r="HM27" s="24">
        <v>0</v>
      </c>
      <c r="HN27" s="24">
        <v>0</v>
      </c>
      <c r="HO27" s="24"/>
      <c r="HP27" s="24"/>
      <c r="HQ27" s="24"/>
      <c r="HR27" s="24"/>
      <c r="HS27" s="24"/>
      <c r="HT27" s="24"/>
      <c r="HU27" s="24"/>
    </row>
    <row r="28" spans="1:749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24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24"/>
      <c r="FB28" s="19">
        <v>0</v>
      </c>
      <c r="FC28" s="19">
        <v>0</v>
      </c>
      <c r="FD28" s="19">
        <v>0</v>
      </c>
      <c r="FE28" s="19">
        <v>0</v>
      </c>
      <c r="FF28" s="19">
        <v>0</v>
      </c>
      <c r="FG28" s="19">
        <v>0</v>
      </c>
      <c r="FH28" s="19">
        <v>0</v>
      </c>
      <c r="FI28" s="19">
        <v>0</v>
      </c>
      <c r="FJ28" s="19">
        <v>0</v>
      </c>
      <c r="FK28" s="19">
        <v>1</v>
      </c>
      <c r="FL28" s="19">
        <v>0</v>
      </c>
      <c r="FM28" s="24">
        <v>0</v>
      </c>
      <c r="FN28" s="23">
        <v>2</v>
      </c>
      <c r="FO28" s="19">
        <v>0</v>
      </c>
      <c r="FP28" s="19">
        <v>0</v>
      </c>
      <c r="FQ28" s="19">
        <v>3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24">
        <v>1</v>
      </c>
      <c r="FZ28" s="23">
        <v>0</v>
      </c>
      <c r="GA28" s="19">
        <v>0</v>
      </c>
      <c r="GB28" s="19">
        <v>1</v>
      </c>
      <c r="GC28" s="19">
        <v>0</v>
      </c>
      <c r="GD28" s="19">
        <v>1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24">
        <v>0</v>
      </c>
      <c r="GL28" s="23">
        <v>1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19">
        <v>0</v>
      </c>
      <c r="GU28" s="19">
        <v>1</v>
      </c>
      <c r="GV28" s="19">
        <v>1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1</v>
      </c>
      <c r="HI28" s="24">
        <v>1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/>
      <c r="HP28" s="24"/>
      <c r="HQ28" s="24"/>
      <c r="HR28" s="24"/>
      <c r="HS28" s="24"/>
      <c r="HT28" s="24"/>
      <c r="HU28" s="24"/>
    </row>
    <row r="29" spans="1:749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24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24"/>
      <c r="FB29" s="19">
        <v>0</v>
      </c>
      <c r="FC29" s="19">
        <v>0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3">
        <v>0</v>
      </c>
      <c r="GA29" s="19">
        <v>1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24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19">
        <v>0</v>
      </c>
      <c r="GU29" s="19">
        <v>0</v>
      </c>
      <c r="GV29" s="19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/>
      <c r="HP29" s="24"/>
      <c r="HQ29" s="24"/>
      <c r="HR29" s="24"/>
      <c r="HS29" s="24"/>
      <c r="HT29" s="24"/>
      <c r="HU29" s="24"/>
    </row>
    <row r="30" spans="1:749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24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24"/>
      <c r="FB30" s="19">
        <v>0</v>
      </c>
      <c r="FC30" s="19">
        <v>0</v>
      </c>
      <c r="FD30" s="19">
        <v>0</v>
      </c>
      <c r="FE30" s="19">
        <v>0</v>
      </c>
      <c r="FF30" s="19">
        <v>1</v>
      </c>
      <c r="FG30" s="19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24">
        <v>0</v>
      </c>
      <c r="FN30" s="23">
        <v>0</v>
      </c>
      <c r="FO30" s="19">
        <v>1</v>
      </c>
      <c r="FP30" s="19">
        <v>3</v>
      </c>
      <c r="FQ30" s="19">
        <v>0</v>
      </c>
      <c r="FR30" s="19">
        <v>0</v>
      </c>
      <c r="FS30" s="19">
        <v>0</v>
      </c>
      <c r="FT30" s="19">
        <v>1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3">
        <v>1</v>
      </c>
      <c r="GA30" s="19">
        <v>0</v>
      </c>
      <c r="GB30" s="19">
        <v>1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1</v>
      </c>
      <c r="GI30" s="19">
        <v>0</v>
      </c>
      <c r="GJ30" s="19">
        <v>0</v>
      </c>
      <c r="GK30" s="24">
        <v>0</v>
      </c>
      <c r="GL30" s="23">
        <v>2</v>
      </c>
      <c r="GM30" s="19">
        <v>10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19">
        <v>0</v>
      </c>
      <c r="GU30" s="19">
        <v>0</v>
      </c>
      <c r="GV30" s="19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1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/>
      <c r="HP30" s="24"/>
      <c r="HQ30" s="24"/>
      <c r="HR30" s="24"/>
      <c r="HS30" s="24"/>
      <c r="HT30" s="24"/>
      <c r="HU30" s="24"/>
    </row>
    <row r="31" spans="1:749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24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24"/>
      <c r="FB31" s="19">
        <v>1</v>
      </c>
      <c r="FC31" s="19">
        <v>0</v>
      </c>
      <c r="FD31" s="19">
        <v>0</v>
      </c>
      <c r="FE31" s="19">
        <v>0</v>
      </c>
      <c r="FF31" s="19">
        <v>0</v>
      </c>
      <c r="FG31" s="19">
        <v>0</v>
      </c>
      <c r="FH31" s="19">
        <v>0</v>
      </c>
      <c r="FI31" s="19">
        <v>0</v>
      </c>
      <c r="FJ31" s="19">
        <v>0</v>
      </c>
      <c r="FK31" s="19">
        <v>1</v>
      </c>
      <c r="FL31" s="19">
        <v>0</v>
      </c>
      <c r="FM31" s="24">
        <v>2</v>
      </c>
      <c r="FN31" s="23">
        <v>0</v>
      </c>
      <c r="FO31" s="19">
        <v>1</v>
      </c>
      <c r="FP31" s="19">
        <v>0</v>
      </c>
      <c r="FQ31" s="19">
        <v>1</v>
      </c>
      <c r="FR31" s="19">
        <v>1</v>
      </c>
      <c r="FS31" s="19">
        <v>0</v>
      </c>
      <c r="FT31" s="19">
        <v>1</v>
      </c>
      <c r="FU31" s="19">
        <v>1</v>
      </c>
      <c r="FV31" s="19">
        <v>2</v>
      </c>
      <c r="FW31" s="19">
        <v>1</v>
      </c>
      <c r="FX31" s="19">
        <v>1</v>
      </c>
      <c r="FY31" s="24">
        <v>0</v>
      </c>
      <c r="FZ31" s="23">
        <v>0</v>
      </c>
      <c r="GA31" s="19">
        <v>1</v>
      </c>
      <c r="GB31" s="19">
        <v>2</v>
      </c>
      <c r="GC31" s="19">
        <v>1</v>
      </c>
      <c r="GD31" s="19">
        <v>2</v>
      </c>
      <c r="GE31" s="19">
        <v>1</v>
      </c>
      <c r="GF31" s="19">
        <v>3</v>
      </c>
      <c r="GG31" s="19">
        <v>3</v>
      </c>
      <c r="GH31" s="19">
        <v>0</v>
      </c>
      <c r="GI31" s="19">
        <v>1</v>
      </c>
      <c r="GJ31" s="19">
        <v>1</v>
      </c>
      <c r="GK31" s="24">
        <v>1</v>
      </c>
      <c r="GL31" s="23">
        <v>2</v>
      </c>
      <c r="GM31" s="19">
        <v>1</v>
      </c>
      <c r="GN31" s="19">
        <v>2</v>
      </c>
      <c r="GO31" s="19">
        <v>1</v>
      </c>
      <c r="GP31" s="19">
        <v>1</v>
      </c>
      <c r="GQ31" s="19">
        <v>1</v>
      </c>
      <c r="GR31" s="19">
        <v>1</v>
      </c>
      <c r="GS31" s="19">
        <v>0</v>
      </c>
      <c r="GT31" s="19">
        <v>1</v>
      </c>
      <c r="GU31" s="19">
        <v>2</v>
      </c>
      <c r="GV31" s="19">
        <v>1</v>
      </c>
      <c r="GW31" s="24">
        <v>1</v>
      </c>
      <c r="GX31" s="24">
        <v>2</v>
      </c>
      <c r="GY31" s="24">
        <v>2</v>
      </c>
      <c r="GZ31" s="24">
        <v>0</v>
      </c>
      <c r="HA31" s="24">
        <v>0</v>
      </c>
      <c r="HB31" s="24">
        <v>1</v>
      </c>
      <c r="HC31" s="24">
        <v>4</v>
      </c>
      <c r="HD31" s="24">
        <v>1</v>
      </c>
      <c r="HE31" s="24">
        <v>2</v>
      </c>
      <c r="HF31" s="24">
        <v>0</v>
      </c>
      <c r="HG31" s="24">
        <v>4</v>
      </c>
      <c r="HH31" s="24">
        <v>0</v>
      </c>
      <c r="HI31" s="24">
        <v>1</v>
      </c>
      <c r="HJ31" s="24">
        <v>3</v>
      </c>
      <c r="HK31" s="24">
        <v>0</v>
      </c>
      <c r="HL31" s="24">
        <v>3</v>
      </c>
      <c r="HM31" s="24">
        <v>0</v>
      </c>
      <c r="HN31" s="24">
        <v>0</v>
      </c>
      <c r="HO31" s="24"/>
      <c r="HP31" s="24"/>
      <c r="HQ31" s="24"/>
      <c r="HR31" s="24"/>
      <c r="HS31" s="24"/>
      <c r="HT31" s="24"/>
      <c r="HU31" s="24"/>
    </row>
    <row r="32" spans="1:749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24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24"/>
      <c r="FB32" s="19">
        <v>0</v>
      </c>
      <c r="FC32" s="19">
        <v>0</v>
      </c>
      <c r="FD32" s="19">
        <v>0</v>
      </c>
      <c r="FE32" s="19">
        <v>1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1</v>
      </c>
      <c r="FZ32" s="23">
        <v>3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0</v>
      </c>
      <c r="GH32" s="19">
        <v>0</v>
      </c>
      <c r="GI32" s="19">
        <v>0</v>
      </c>
      <c r="GJ32" s="19">
        <v>0</v>
      </c>
      <c r="GK32" s="24">
        <v>0</v>
      </c>
      <c r="GL32" s="23">
        <v>2</v>
      </c>
      <c r="GM32" s="19">
        <v>0</v>
      </c>
      <c r="GN32" s="19">
        <v>0</v>
      </c>
      <c r="GO32" s="19">
        <v>1</v>
      </c>
      <c r="GP32" s="19">
        <v>0</v>
      </c>
      <c r="GQ32" s="19">
        <v>0</v>
      </c>
      <c r="GR32" s="19">
        <v>0</v>
      </c>
      <c r="GS32" s="19">
        <v>0</v>
      </c>
      <c r="GT32" s="19">
        <v>0</v>
      </c>
      <c r="GU32" s="19">
        <v>0</v>
      </c>
      <c r="GV32" s="19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1</v>
      </c>
      <c r="HC32" s="24">
        <v>0</v>
      </c>
      <c r="HD32" s="24">
        <v>0</v>
      </c>
      <c r="HE32" s="24">
        <v>1</v>
      </c>
      <c r="HF32" s="24">
        <v>1</v>
      </c>
      <c r="HG32" s="24">
        <v>1</v>
      </c>
      <c r="HH32" s="24">
        <v>0</v>
      </c>
      <c r="HI32" s="24">
        <v>1</v>
      </c>
      <c r="HJ32" s="24">
        <v>0</v>
      </c>
      <c r="HK32" s="24">
        <v>0</v>
      </c>
      <c r="HL32" s="24">
        <v>2</v>
      </c>
      <c r="HM32" s="24">
        <v>0</v>
      </c>
      <c r="HN32" s="24">
        <v>0</v>
      </c>
      <c r="HO32" s="24"/>
      <c r="HP32" s="24"/>
      <c r="HQ32" s="24"/>
      <c r="HR32" s="24"/>
      <c r="HS32" s="24"/>
      <c r="HT32" s="24"/>
      <c r="HU32" s="24"/>
    </row>
    <row r="33" spans="1:749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24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24"/>
      <c r="FB33" s="19">
        <v>0</v>
      </c>
      <c r="FC33" s="19">
        <v>0</v>
      </c>
      <c r="FD33" s="19">
        <v>0</v>
      </c>
      <c r="FE33" s="19">
        <v>4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3">
        <v>0</v>
      </c>
      <c r="GA33" s="19">
        <v>1</v>
      </c>
      <c r="GB33" s="19">
        <v>1</v>
      </c>
      <c r="GC33" s="19">
        <v>0</v>
      </c>
      <c r="GD33" s="19">
        <v>0</v>
      </c>
      <c r="GE33" s="19">
        <v>0</v>
      </c>
      <c r="GF33" s="19">
        <v>0</v>
      </c>
      <c r="GG33" s="19">
        <v>0</v>
      </c>
      <c r="GH33" s="19">
        <v>0</v>
      </c>
      <c r="GI33" s="19">
        <v>0</v>
      </c>
      <c r="GJ33" s="19">
        <v>0</v>
      </c>
      <c r="GK33" s="24">
        <v>0</v>
      </c>
      <c r="GL33" s="23">
        <v>0</v>
      </c>
      <c r="GM33" s="19">
        <v>0</v>
      </c>
      <c r="GN33" s="19">
        <v>1</v>
      </c>
      <c r="GO33" s="19">
        <v>0</v>
      </c>
      <c r="GP33" s="19">
        <v>0</v>
      </c>
      <c r="GQ33" s="19">
        <v>0</v>
      </c>
      <c r="GR33" s="19">
        <v>0</v>
      </c>
      <c r="GS33" s="19">
        <v>0</v>
      </c>
      <c r="GT33" s="19">
        <v>0</v>
      </c>
      <c r="GU33" s="19">
        <v>0</v>
      </c>
      <c r="GV33" s="19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1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/>
      <c r="HP33" s="24"/>
      <c r="HQ33" s="24"/>
      <c r="HR33" s="24"/>
      <c r="HS33" s="24"/>
      <c r="HT33" s="24"/>
      <c r="HU33" s="24"/>
    </row>
    <row r="34" spans="1:749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24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24"/>
      <c r="FB34" s="19">
        <v>1</v>
      </c>
      <c r="FC34" s="19">
        <v>0</v>
      </c>
      <c r="FD34" s="19">
        <v>2</v>
      </c>
      <c r="FE34" s="19">
        <v>0</v>
      </c>
      <c r="FF34" s="19">
        <v>2</v>
      </c>
      <c r="FG34" s="19">
        <v>1</v>
      </c>
      <c r="FH34" s="19">
        <v>5</v>
      </c>
      <c r="FI34" s="19">
        <f>3</f>
        <v>3</v>
      </c>
      <c r="FJ34" s="19">
        <f>3</f>
        <v>3</v>
      </c>
      <c r="FK34" s="19">
        <f>2</f>
        <v>2</v>
      </c>
      <c r="FL34" s="19">
        <f>1</f>
        <v>1</v>
      </c>
      <c r="FM34" s="24">
        <v>5</v>
      </c>
      <c r="FN34" s="23">
        <v>3</v>
      </c>
      <c r="FO34" s="19">
        <v>0</v>
      </c>
      <c r="FP34" s="19">
        <v>6</v>
      </c>
      <c r="FQ34" s="19">
        <v>2</v>
      </c>
      <c r="FR34" s="19">
        <v>1</v>
      </c>
      <c r="FS34" s="19">
        <v>7</v>
      </c>
      <c r="FT34" s="19">
        <v>4</v>
      </c>
      <c r="FU34" s="19">
        <v>2</v>
      </c>
      <c r="FV34" s="19">
        <v>7</v>
      </c>
      <c r="FW34" s="19">
        <v>4</v>
      </c>
      <c r="FX34" s="19">
        <v>3</v>
      </c>
      <c r="FY34" s="24">
        <v>4</v>
      </c>
      <c r="FZ34" s="23">
        <v>3</v>
      </c>
      <c r="GA34" s="19">
        <v>5</v>
      </c>
      <c r="GB34" s="19">
        <v>3</v>
      </c>
      <c r="GC34" s="19">
        <v>0</v>
      </c>
      <c r="GD34" s="19">
        <v>2</v>
      </c>
      <c r="GE34" s="19">
        <v>5</v>
      </c>
      <c r="GF34" s="19">
        <v>1</v>
      </c>
      <c r="GG34" s="19">
        <v>4</v>
      </c>
      <c r="GH34" s="19">
        <v>4</v>
      </c>
      <c r="GI34" s="19">
        <v>2</v>
      </c>
      <c r="GJ34" s="19">
        <v>2</v>
      </c>
      <c r="GK34" s="24">
        <v>3</v>
      </c>
      <c r="GL34" s="23">
        <v>2</v>
      </c>
      <c r="GM34" s="19">
        <v>1</v>
      </c>
      <c r="GN34" s="19">
        <v>7</v>
      </c>
      <c r="GO34" s="19">
        <v>3</v>
      </c>
      <c r="GP34" s="19">
        <v>3</v>
      </c>
      <c r="GQ34" s="19">
        <v>5</v>
      </c>
      <c r="GR34" s="19">
        <v>3</v>
      </c>
      <c r="GS34" s="19">
        <v>2</v>
      </c>
      <c r="GT34" s="19">
        <v>1</v>
      </c>
      <c r="GU34" s="19">
        <v>2</v>
      </c>
      <c r="GV34" s="19">
        <v>1</v>
      </c>
      <c r="GW34" s="24">
        <v>3</v>
      </c>
      <c r="GX34" s="24">
        <v>6</v>
      </c>
      <c r="GY34" s="24">
        <v>4</v>
      </c>
      <c r="GZ34" s="24">
        <v>2</v>
      </c>
      <c r="HA34" s="24">
        <v>2</v>
      </c>
      <c r="HB34" s="24">
        <v>0</v>
      </c>
      <c r="HC34" s="24">
        <v>2</v>
      </c>
      <c r="HD34" s="24">
        <v>2</v>
      </c>
      <c r="HE34" s="24">
        <v>8</v>
      </c>
      <c r="HF34" s="24">
        <v>7</v>
      </c>
      <c r="HG34" s="24">
        <v>4</v>
      </c>
      <c r="HH34" s="24">
        <v>11</v>
      </c>
      <c r="HI34" s="24">
        <v>7</v>
      </c>
      <c r="HJ34" s="24">
        <v>8</v>
      </c>
      <c r="HK34" s="24">
        <v>10</v>
      </c>
      <c r="HL34" s="24">
        <v>10</v>
      </c>
      <c r="HM34" s="24">
        <v>4</v>
      </c>
      <c r="HN34" s="24">
        <v>0</v>
      </c>
      <c r="HO34" s="24"/>
      <c r="HP34" s="24"/>
      <c r="HQ34" s="24"/>
      <c r="HR34" s="24"/>
      <c r="HS34" s="24"/>
      <c r="HT34" s="24"/>
      <c r="HU34" s="24"/>
    </row>
    <row r="35" spans="1:749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24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24"/>
      <c r="FB35" s="19">
        <v>0</v>
      </c>
      <c r="FC35" s="19">
        <v>3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24">
        <v>0</v>
      </c>
      <c r="FN35" s="23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1</v>
      </c>
      <c r="FU35" s="19">
        <v>1</v>
      </c>
      <c r="FV35" s="19">
        <v>0</v>
      </c>
      <c r="FW35" s="19">
        <v>0</v>
      </c>
      <c r="FX35" s="19">
        <v>0</v>
      </c>
      <c r="FY35" s="24">
        <v>0</v>
      </c>
      <c r="FZ35" s="23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1</v>
      </c>
      <c r="GH35" s="19">
        <v>0</v>
      </c>
      <c r="GI35" s="19">
        <v>0</v>
      </c>
      <c r="GJ35" s="19">
        <v>0</v>
      </c>
      <c r="GK35" s="24">
        <v>0</v>
      </c>
      <c r="GL35" s="23">
        <v>1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19">
        <v>0</v>
      </c>
      <c r="GU35" s="19">
        <v>0</v>
      </c>
      <c r="GV35" s="19">
        <v>0</v>
      </c>
      <c r="GW35" s="24">
        <v>0</v>
      </c>
      <c r="GX35" s="24">
        <v>1</v>
      </c>
      <c r="GY35" s="24">
        <v>1</v>
      </c>
      <c r="GZ35" s="24">
        <v>0</v>
      </c>
      <c r="HA35" s="24">
        <v>0</v>
      </c>
      <c r="HB35" s="24">
        <v>0</v>
      </c>
      <c r="HC35" s="24">
        <v>1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1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/>
      <c r="HP35" s="24"/>
      <c r="HQ35" s="24"/>
      <c r="HR35" s="24"/>
      <c r="HS35" s="24"/>
      <c r="HT35" s="24"/>
      <c r="HU35" s="24"/>
    </row>
    <row r="36" spans="1:749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24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24"/>
      <c r="FB36" s="19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3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24">
        <v>0</v>
      </c>
      <c r="GL36" s="23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19">
        <v>0</v>
      </c>
      <c r="GU36" s="19">
        <v>0</v>
      </c>
      <c r="GV36" s="19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1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1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/>
      <c r="HP36" s="24"/>
      <c r="HQ36" s="24"/>
      <c r="HR36" s="24"/>
      <c r="HS36" s="24"/>
      <c r="HT36" s="24"/>
      <c r="HU36" s="24"/>
    </row>
    <row r="37" spans="1:7495" ht="15" customHeight="1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24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24"/>
      <c r="FB37" s="19">
        <v>0</v>
      </c>
      <c r="FC37" s="19">
        <v>0</v>
      </c>
      <c r="FD37" s="19">
        <v>0</v>
      </c>
      <c r="FE37" s="19">
        <v>0</v>
      </c>
      <c r="FF37" s="19">
        <v>1</v>
      </c>
      <c r="FG37" s="19">
        <v>0</v>
      </c>
      <c r="FH37" s="19">
        <v>0</v>
      </c>
      <c r="FI37" s="19">
        <v>0</v>
      </c>
      <c r="FJ37" s="19">
        <v>0</v>
      </c>
      <c r="FK37" s="19">
        <v>1</v>
      </c>
      <c r="FL37" s="19">
        <v>0</v>
      </c>
      <c r="FM37" s="24">
        <f>1+1</f>
        <v>2</v>
      </c>
      <c r="FN37" s="23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3</v>
      </c>
      <c r="FU37" s="19">
        <v>1</v>
      </c>
      <c r="FV37" s="19">
        <v>2</v>
      </c>
      <c r="FW37" s="19">
        <v>3</v>
      </c>
      <c r="FX37" s="19">
        <v>2</v>
      </c>
      <c r="FY37" s="24">
        <v>0</v>
      </c>
      <c r="FZ37" s="23">
        <v>2</v>
      </c>
      <c r="GA37" s="19">
        <v>0</v>
      </c>
      <c r="GB37" s="19">
        <v>2</v>
      </c>
      <c r="GC37" s="19">
        <v>0</v>
      </c>
      <c r="GD37" s="19">
        <v>1</v>
      </c>
      <c r="GE37" s="19">
        <v>1</v>
      </c>
      <c r="GF37" s="19">
        <v>1</v>
      </c>
      <c r="GG37" s="19">
        <v>0</v>
      </c>
      <c r="GH37" s="19">
        <v>0</v>
      </c>
      <c r="GI37" s="19">
        <v>0</v>
      </c>
      <c r="GJ37" s="19">
        <v>1</v>
      </c>
      <c r="GK37" s="24">
        <v>1</v>
      </c>
      <c r="GL37" s="23">
        <v>2</v>
      </c>
      <c r="GM37" s="19">
        <v>0</v>
      </c>
      <c r="GN37" s="19">
        <v>1</v>
      </c>
      <c r="GO37" s="19">
        <v>2</v>
      </c>
      <c r="GP37" s="19">
        <v>0</v>
      </c>
      <c r="GQ37" s="19">
        <v>0</v>
      </c>
      <c r="GR37" s="19">
        <v>1</v>
      </c>
      <c r="GS37" s="19">
        <v>0</v>
      </c>
      <c r="GT37" s="19">
        <v>0</v>
      </c>
      <c r="GU37" s="19">
        <v>1</v>
      </c>
      <c r="GV37" s="19">
        <v>0</v>
      </c>
      <c r="GW37" s="24">
        <v>0</v>
      </c>
      <c r="GX37" s="24">
        <v>2</v>
      </c>
      <c r="GY37" s="24">
        <v>2</v>
      </c>
      <c r="GZ37" s="24">
        <v>0</v>
      </c>
      <c r="HA37" s="24">
        <v>1</v>
      </c>
      <c r="HB37" s="24">
        <v>0</v>
      </c>
      <c r="HC37" s="24">
        <v>1</v>
      </c>
      <c r="HD37" s="24">
        <v>1</v>
      </c>
      <c r="HE37" s="24">
        <v>0</v>
      </c>
      <c r="HF37" s="24">
        <v>0</v>
      </c>
      <c r="HG37" s="24">
        <v>0</v>
      </c>
      <c r="HH37" s="24">
        <v>1</v>
      </c>
      <c r="HI37" s="24">
        <v>2</v>
      </c>
      <c r="HJ37" s="24">
        <v>0</v>
      </c>
      <c r="HK37" s="24">
        <v>0</v>
      </c>
      <c r="HL37" s="24">
        <v>2</v>
      </c>
      <c r="HM37" s="24">
        <v>0</v>
      </c>
      <c r="HN37" s="24">
        <v>0</v>
      </c>
      <c r="HO37" s="24"/>
      <c r="HP37" s="24"/>
      <c r="HQ37" s="24"/>
      <c r="HR37" s="24"/>
      <c r="HS37" s="24"/>
      <c r="HT37" s="24"/>
      <c r="HU37" s="24"/>
    </row>
    <row r="38" spans="1:7495" ht="15" customHeight="1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24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24"/>
      <c r="FB38" s="19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3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24">
        <v>0</v>
      </c>
      <c r="GL38" s="23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19">
        <v>0</v>
      </c>
      <c r="GU38" s="19">
        <v>0</v>
      </c>
      <c r="GV38" s="19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/>
      <c r="HP38" s="24"/>
      <c r="HQ38" s="24"/>
      <c r="HR38" s="24"/>
      <c r="HS38" s="24"/>
      <c r="HT38" s="24"/>
      <c r="HU38" s="24"/>
    </row>
    <row r="39" spans="1:7495" s="1" customFormat="1" ht="15" thickBot="1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28">
        <f t="shared" ref="ED39:FM39" si="55">SUM(ED26:ED38)</f>
        <v>0</v>
      </c>
      <c r="EE39" s="28">
        <f t="shared" si="55"/>
        <v>0</v>
      </c>
      <c r="EF39" s="28">
        <f t="shared" si="55"/>
        <v>0</v>
      </c>
      <c r="EG39" s="28">
        <f t="shared" si="55"/>
        <v>0</v>
      </c>
      <c r="EH39" s="28">
        <f t="shared" si="55"/>
        <v>0</v>
      </c>
      <c r="EI39" s="28">
        <f t="shared" si="55"/>
        <v>0</v>
      </c>
      <c r="EJ39" s="28">
        <f t="shared" si="55"/>
        <v>0</v>
      </c>
      <c r="EK39" s="28">
        <f t="shared" si="55"/>
        <v>0</v>
      </c>
      <c r="EL39" s="28">
        <f t="shared" si="55"/>
        <v>0</v>
      </c>
      <c r="EM39" s="28">
        <f t="shared" si="55"/>
        <v>0</v>
      </c>
      <c r="EN39" s="28">
        <f t="shared" si="55"/>
        <v>0</v>
      </c>
      <c r="EO39" s="28">
        <f t="shared" si="55"/>
        <v>0</v>
      </c>
      <c r="EP39" s="28">
        <f t="shared" si="55"/>
        <v>0</v>
      </c>
      <c r="EQ39" s="28">
        <f t="shared" si="55"/>
        <v>0</v>
      </c>
      <c r="ER39" s="28">
        <f t="shared" si="55"/>
        <v>0</v>
      </c>
      <c r="ES39" s="28">
        <f t="shared" si="55"/>
        <v>0</v>
      </c>
      <c r="ET39" s="28">
        <f t="shared" si="55"/>
        <v>0</v>
      </c>
      <c r="EU39" s="28">
        <f t="shared" si="55"/>
        <v>0</v>
      </c>
      <c r="EV39" s="28">
        <f t="shared" si="55"/>
        <v>0</v>
      </c>
      <c r="EW39" s="28">
        <f t="shared" si="55"/>
        <v>0</v>
      </c>
      <c r="EX39" s="28">
        <f t="shared" si="55"/>
        <v>0</v>
      </c>
      <c r="EY39" s="28">
        <f t="shared" si="55"/>
        <v>0</v>
      </c>
      <c r="EZ39" s="28">
        <f t="shared" si="55"/>
        <v>0</v>
      </c>
      <c r="FA39" s="28">
        <f t="shared" si="55"/>
        <v>0</v>
      </c>
      <c r="FB39" s="33">
        <f t="shared" si="55"/>
        <v>2</v>
      </c>
      <c r="FC39" s="9">
        <f t="shared" si="55"/>
        <v>3</v>
      </c>
      <c r="FD39" s="9">
        <f t="shared" si="55"/>
        <v>2</v>
      </c>
      <c r="FE39" s="9">
        <f t="shared" si="55"/>
        <v>5</v>
      </c>
      <c r="FF39" s="9">
        <f t="shared" si="55"/>
        <v>4</v>
      </c>
      <c r="FG39" s="9">
        <f t="shared" si="55"/>
        <v>1</v>
      </c>
      <c r="FH39" s="9">
        <f t="shared" si="55"/>
        <v>5</v>
      </c>
      <c r="FI39" s="9">
        <f t="shared" si="55"/>
        <v>3</v>
      </c>
      <c r="FJ39" s="9">
        <f t="shared" si="55"/>
        <v>3</v>
      </c>
      <c r="FK39" s="9">
        <f t="shared" si="55"/>
        <v>5</v>
      </c>
      <c r="FL39" s="9">
        <f t="shared" si="55"/>
        <v>1</v>
      </c>
      <c r="FM39" s="28">
        <f t="shared" si="55"/>
        <v>9</v>
      </c>
      <c r="FN39" s="33">
        <f>SUM(FN26:FN38)</f>
        <v>5</v>
      </c>
      <c r="FO39" s="9">
        <f t="shared" ref="FO39:FZ39" si="56">SUM(FO26:FO38)</f>
        <v>2</v>
      </c>
      <c r="FP39" s="9">
        <f t="shared" si="56"/>
        <v>9</v>
      </c>
      <c r="FQ39" s="9">
        <f t="shared" si="56"/>
        <v>6</v>
      </c>
      <c r="FR39" s="9">
        <f t="shared" si="56"/>
        <v>3</v>
      </c>
      <c r="FS39" s="9">
        <f t="shared" si="56"/>
        <v>7</v>
      </c>
      <c r="FT39" s="9">
        <f t="shared" si="56"/>
        <v>11</v>
      </c>
      <c r="FU39" s="9">
        <f t="shared" si="56"/>
        <v>9</v>
      </c>
      <c r="FV39" s="9">
        <f t="shared" si="56"/>
        <v>11</v>
      </c>
      <c r="FW39" s="9">
        <f t="shared" si="56"/>
        <v>8</v>
      </c>
      <c r="FX39" s="9">
        <f t="shared" si="56"/>
        <v>7</v>
      </c>
      <c r="FY39" s="28">
        <f t="shared" si="56"/>
        <v>6</v>
      </c>
      <c r="FZ39" s="33">
        <f t="shared" si="56"/>
        <v>9</v>
      </c>
      <c r="GA39" s="9">
        <f t="shared" ref="GA39:GK39" si="57">SUM(GA26:GA38)</f>
        <v>8</v>
      </c>
      <c r="GB39" s="9">
        <f t="shared" si="57"/>
        <v>11</v>
      </c>
      <c r="GC39" s="9">
        <f t="shared" si="57"/>
        <v>2</v>
      </c>
      <c r="GD39" s="9">
        <f t="shared" si="57"/>
        <v>6</v>
      </c>
      <c r="GE39" s="9">
        <f t="shared" si="57"/>
        <v>8</v>
      </c>
      <c r="GF39" s="9">
        <f t="shared" si="57"/>
        <v>6</v>
      </c>
      <c r="GG39" s="9">
        <f t="shared" si="57"/>
        <v>9</v>
      </c>
      <c r="GH39" s="9">
        <f t="shared" si="57"/>
        <v>5</v>
      </c>
      <c r="GI39" s="9">
        <f t="shared" si="57"/>
        <v>4</v>
      </c>
      <c r="GJ39" s="9">
        <f t="shared" si="57"/>
        <v>4</v>
      </c>
      <c r="GK39" s="28">
        <f t="shared" si="57"/>
        <v>6</v>
      </c>
      <c r="GL39" s="33">
        <f>SUM(GL26:GL38)</f>
        <v>12</v>
      </c>
      <c r="GM39" s="9">
        <f t="shared" ref="GM39:GW39" si="58">SUM(GM26:GM38)</f>
        <v>14</v>
      </c>
      <c r="GN39" s="9">
        <f t="shared" si="58"/>
        <v>11</v>
      </c>
      <c r="GO39" s="9">
        <f t="shared" si="58"/>
        <v>7</v>
      </c>
      <c r="GP39" s="9">
        <f t="shared" si="58"/>
        <v>5</v>
      </c>
      <c r="GQ39" s="9">
        <f t="shared" si="58"/>
        <v>7</v>
      </c>
      <c r="GR39" s="9">
        <f t="shared" si="58"/>
        <v>6</v>
      </c>
      <c r="GS39" s="9">
        <f t="shared" si="58"/>
        <v>2</v>
      </c>
      <c r="GT39" s="9">
        <f t="shared" si="58"/>
        <v>2</v>
      </c>
      <c r="GU39" s="9">
        <f t="shared" si="58"/>
        <v>8</v>
      </c>
      <c r="GV39" s="9">
        <f t="shared" si="58"/>
        <v>6</v>
      </c>
      <c r="GW39" s="28">
        <f t="shared" si="58"/>
        <v>6</v>
      </c>
      <c r="GX39" s="28">
        <f t="shared" ref="GX39:HI39" si="59">SUM(GX26:GX38)</f>
        <v>12</v>
      </c>
      <c r="GY39" s="28">
        <f>SUM(GY26:GY38)</f>
        <v>11</v>
      </c>
      <c r="GZ39" s="28">
        <f t="shared" si="59"/>
        <v>2</v>
      </c>
      <c r="HA39" s="28">
        <f t="shared" si="59"/>
        <v>4</v>
      </c>
      <c r="HB39" s="28">
        <f>SUM(HB26:HB38)</f>
        <v>2</v>
      </c>
      <c r="HC39" s="28">
        <f t="shared" si="59"/>
        <v>11</v>
      </c>
      <c r="HD39" s="28">
        <f t="shared" si="59"/>
        <v>11</v>
      </c>
      <c r="HE39" s="28">
        <f t="shared" si="59"/>
        <v>19</v>
      </c>
      <c r="HF39" s="28">
        <f t="shared" si="59"/>
        <v>8</v>
      </c>
      <c r="HG39" s="28">
        <f t="shared" si="59"/>
        <v>13</v>
      </c>
      <c r="HH39" s="28">
        <f t="shared" si="59"/>
        <v>15</v>
      </c>
      <c r="HI39" s="28">
        <f t="shared" si="59"/>
        <v>18</v>
      </c>
      <c r="HJ39" s="28">
        <f t="shared" ref="HJ39:HU39" si="60">SUM(HJ26:HJ38)</f>
        <v>11</v>
      </c>
      <c r="HK39" s="28">
        <f t="shared" si="60"/>
        <v>12</v>
      </c>
      <c r="HL39" s="28">
        <f t="shared" si="60"/>
        <v>17</v>
      </c>
      <c r="HM39" s="28">
        <f t="shared" si="60"/>
        <v>4</v>
      </c>
      <c r="HN39" s="28">
        <f t="shared" si="60"/>
        <v>0</v>
      </c>
      <c r="HO39" s="28">
        <f t="shared" si="60"/>
        <v>0</v>
      </c>
      <c r="HP39" s="28">
        <f t="shared" si="60"/>
        <v>0</v>
      </c>
      <c r="HQ39" s="28">
        <f t="shared" si="60"/>
        <v>0</v>
      </c>
      <c r="HR39" s="28">
        <f t="shared" si="60"/>
        <v>0</v>
      </c>
      <c r="HS39" s="28">
        <f t="shared" si="60"/>
        <v>0</v>
      </c>
      <c r="HT39" s="28">
        <f t="shared" si="60"/>
        <v>0</v>
      </c>
      <c r="HU39" s="28">
        <f t="shared" si="60"/>
        <v>0</v>
      </c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</row>
    <row r="40" spans="1:7495" ht="5.25" customHeight="1" thickBot="1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7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6"/>
      <c r="GL40" s="67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</row>
    <row r="41" spans="1:7495" ht="18.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1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3"/>
      <c r="GL41" s="101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</row>
    <row r="42" spans="1:7495" ht="15.75" customHeight="1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24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24"/>
      <c r="FB42" s="19">
        <v>0</v>
      </c>
      <c r="FC42" s="19">
        <v>2</v>
      </c>
      <c r="FD42" s="19">
        <v>3</v>
      </c>
      <c r="FE42" s="19">
        <v>0</v>
      </c>
      <c r="FF42" s="19">
        <v>0</v>
      </c>
      <c r="FG42" s="19">
        <v>1</v>
      </c>
      <c r="FH42" s="19">
        <v>0</v>
      </c>
      <c r="FI42" s="19">
        <v>2</v>
      </c>
      <c r="FJ42" s="19">
        <v>1</v>
      </c>
      <c r="FK42" s="19">
        <v>1</v>
      </c>
      <c r="FL42" s="19">
        <v>1</v>
      </c>
      <c r="FM42" s="24">
        <v>3</v>
      </c>
      <c r="FN42" s="23">
        <v>1</v>
      </c>
      <c r="FO42" s="19">
        <v>4</v>
      </c>
      <c r="FP42" s="19">
        <v>1</v>
      </c>
      <c r="FQ42" s="19">
        <v>1</v>
      </c>
      <c r="FR42" s="19">
        <v>2</v>
      </c>
      <c r="FS42" s="19">
        <v>1</v>
      </c>
      <c r="FT42" s="19">
        <v>3</v>
      </c>
      <c r="FU42" s="19">
        <v>4</v>
      </c>
      <c r="FV42" s="19">
        <v>1</v>
      </c>
      <c r="FW42" s="19">
        <v>1</v>
      </c>
      <c r="FX42" s="19">
        <v>4</v>
      </c>
      <c r="FY42" s="24">
        <v>3</v>
      </c>
      <c r="FZ42" s="23">
        <v>1</v>
      </c>
      <c r="GA42" s="19">
        <v>2</v>
      </c>
      <c r="GB42" s="19">
        <v>1</v>
      </c>
      <c r="GC42" s="19">
        <v>2</v>
      </c>
      <c r="GD42" s="19">
        <v>3</v>
      </c>
      <c r="GE42" s="19">
        <v>2</v>
      </c>
      <c r="GF42" s="19">
        <v>1</v>
      </c>
      <c r="GG42" s="19">
        <v>3</v>
      </c>
      <c r="GH42" s="19">
        <v>4</v>
      </c>
      <c r="GI42" s="19">
        <v>0</v>
      </c>
      <c r="GJ42" s="19">
        <v>2</v>
      </c>
      <c r="GK42" s="24">
        <v>1</v>
      </c>
      <c r="GL42" s="23">
        <v>0</v>
      </c>
      <c r="GM42" s="19">
        <v>0</v>
      </c>
      <c r="GN42" s="19">
        <v>0</v>
      </c>
      <c r="GO42" s="19">
        <v>0</v>
      </c>
      <c r="GP42" s="19">
        <v>1</v>
      </c>
      <c r="GQ42" s="19">
        <v>1</v>
      </c>
      <c r="GR42" s="19">
        <v>4</v>
      </c>
      <c r="GS42" s="19">
        <v>5</v>
      </c>
      <c r="GT42" s="19">
        <v>2</v>
      </c>
      <c r="GU42" s="19">
        <v>3</v>
      </c>
      <c r="GV42" s="19">
        <v>1</v>
      </c>
      <c r="GW42" s="24">
        <v>0</v>
      </c>
      <c r="GX42" s="24">
        <v>0</v>
      </c>
      <c r="GY42" s="24">
        <v>2</v>
      </c>
      <c r="GZ42" s="24">
        <v>1</v>
      </c>
      <c r="HA42" s="24">
        <v>2</v>
      </c>
      <c r="HB42" s="24">
        <v>0</v>
      </c>
      <c r="HC42" s="24">
        <v>1</v>
      </c>
      <c r="HD42" s="24">
        <v>0</v>
      </c>
      <c r="HE42" s="24">
        <v>0</v>
      </c>
      <c r="HF42" s="24">
        <v>1</v>
      </c>
      <c r="HG42" s="24">
        <v>1</v>
      </c>
      <c r="HH42" s="24">
        <v>3</v>
      </c>
      <c r="HI42" s="24">
        <v>5</v>
      </c>
      <c r="HJ42" s="24">
        <v>0</v>
      </c>
      <c r="HK42" s="24">
        <v>1</v>
      </c>
      <c r="HL42" s="24">
        <v>3</v>
      </c>
      <c r="HM42" s="24">
        <v>4</v>
      </c>
      <c r="HN42" s="24">
        <v>3</v>
      </c>
      <c r="HO42" s="24"/>
      <c r="HP42" s="24"/>
      <c r="HQ42" s="24"/>
      <c r="HR42" s="24"/>
      <c r="HS42" s="24"/>
      <c r="HT42" s="24"/>
      <c r="HU42" s="24"/>
    </row>
    <row r="43" spans="1:7495" ht="15.75" customHeight="1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24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24"/>
      <c r="FB43" s="19">
        <v>0</v>
      </c>
      <c r="FC43" s="19">
        <v>2</v>
      </c>
      <c r="FD43" s="19">
        <v>3</v>
      </c>
      <c r="FE43" s="19">
        <v>0</v>
      </c>
      <c r="FF43" s="19">
        <v>0</v>
      </c>
      <c r="FG43" s="19">
        <v>1</v>
      </c>
      <c r="FH43" s="19">
        <v>0</v>
      </c>
      <c r="FI43" s="19">
        <v>2</v>
      </c>
      <c r="FJ43" s="19">
        <v>1</v>
      </c>
      <c r="FK43" s="19">
        <v>0</v>
      </c>
      <c r="FL43" s="19">
        <v>1</v>
      </c>
      <c r="FM43" s="24">
        <v>3</v>
      </c>
      <c r="FN43" s="23">
        <v>1</v>
      </c>
      <c r="FO43" s="19">
        <v>3</v>
      </c>
      <c r="FP43" s="19">
        <v>1</v>
      </c>
      <c r="FQ43" s="19">
        <v>1</v>
      </c>
      <c r="FR43" s="19">
        <v>1</v>
      </c>
      <c r="FS43" s="19">
        <v>1</v>
      </c>
      <c r="FT43" s="19">
        <v>2</v>
      </c>
      <c r="FU43" s="19">
        <v>3</v>
      </c>
      <c r="FV43" s="19">
        <v>1</v>
      </c>
      <c r="FW43" s="19">
        <v>0</v>
      </c>
      <c r="FX43" s="19">
        <v>4</v>
      </c>
      <c r="FY43" s="24">
        <v>3</v>
      </c>
      <c r="FZ43" s="23">
        <v>1</v>
      </c>
      <c r="GA43" s="19">
        <v>0</v>
      </c>
      <c r="GB43" s="19">
        <v>1</v>
      </c>
      <c r="GC43" s="19">
        <v>1</v>
      </c>
      <c r="GD43" s="19">
        <v>3</v>
      </c>
      <c r="GE43" s="19">
        <v>1</v>
      </c>
      <c r="GF43" s="19">
        <v>1</v>
      </c>
      <c r="GG43" s="19">
        <v>3</v>
      </c>
      <c r="GH43" s="19">
        <v>3</v>
      </c>
      <c r="GI43" s="19">
        <v>0</v>
      </c>
      <c r="GJ43" s="19">
        <v>1</v>
      </c>
      <c r="GK43" s="24">
        <v>0</v>
      </c>
      <c r="GL43" s="23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1</v>
      </c>
      <c r="GR43" s="19">
        <v>4</v>
      </c>
      <c r="GS43" s="19">
        <v>5</v>
      </c>
      <c r="GT43" s="19">
        <v>2</v>
      </c>
      <c r="GU43" s="19">
        <v>3</v>
      </c>
      <c r="GV43" s="19">
        <v>1</v>
      </c>
      <c r="GW43" s="24">
        <v>0</v>
      </c>
      <c r="GX43" s="24">
        <v>0</v>
      </c>
      <c r="GY43" s="24">
        <v>0</v>
      </c>
      <c r="GZ43" s="24">
        <v>1</v>
      </c>
      <c r="HA43" s="24">
        <v>1</v>
      </c>
      <c r="HB43" s="24">
        <v>0</v>
      </c>
      <c r="HC43" s="24">
        <v>0</v>
      </c>
      <c r="HD43" s="24">
        <v>0</v>
      </c>
      <c r="HE43" s="24">
        <v>0</v>
      </c>
      <c r="HF43" s="24">
        <v>1</v>
      </c>
      <c r="HG43" s="24">
        <v>1</v>
      </c>
      <c r="HH43" s="24">
        <v>3</v>
      </c>
      <c r="HI43" s="24">
        <v>5</v>
      </c>
      <c r="HJ43" s="24">
        <v>0</v>
      </c>
      <c r="HK43" s="24">
        <v>1</v>
      </c>
      <c r="HL43" s="24">
        <v>3</v>
      </c>
      <c r="HM43" s="24">
        <v>1</v>
      </c>
      <c r="HN43" s="24">
        <v>1</v>
      </c>
      <c r="HO43" s="24"/>
      <c r="HP43" s="24"/>
      <c r="HQ43" s="24"/>
      <c r="HR43" s="24"/>
      <c r="HS43" s="24"/>
      <c r="HT43" s="24"/>
      <c r="HU43" s="24"/>
    </row>
    <row r="44" spans="1:7495" ht="31.5" customHeight="1" thickBot="1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32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32"/>
      <c r="FB44" s="20">
        <v>0</v>
      </c>
      <c r="FC44" s="20">
        <v>0</v>
      </c>
      <c r="FD44" s="20">
        <v>0</v>
      </c>
      <c r="FE44" s="20">
        <v>0</v>
      </c>
      <c r="FF44" s="20">
        <v>0</v>
      </c>
      <c r="FG44" s="20">
        <v>2</v>
      </c>
      <c r="FH44" s="20">
        <v>1</v>
      </c>
      <c r="FI44" s="20">
        <v>0</v>
      </c>
      <c r="FJ44" s="20">
        <v>0</v>
      </c>
      <c r="FK44" s="20">
        <v>1</v>
      </c>
      <c r="FL44" s="20">
        <v>0</v>
      </c>
      <c r="FM44" s="32">
        <v>0</v>
      </c>
      <c r="FN44" s="31">
        <v>0</v>
      </c>
      <c r="FO44" s="20">
        <v>2</v>
      </c>
      <c r="FP44" s="20">
        <v>2</v>
      </c>
      <c r="FQ44" s="20">
        <v>0</v>
      </c>
      <c r="FR44" s="20">
        <v>0</v>
      </c>
      <c r="FS44" s="20">
        <v>0</v>
      </c>
      <c r="FT44" s="20">
        <v>0</v>
      </c>
      <c r="FU44" s="20">
        <v>1</v>
      </c>
      <c r="FV44" s="20">
        <v>0</v>
      </c>
      <c r="FW44" s="20">
        <v>0</v>
      </c>
      <c r="FX44" s="20">
        <v>0</v>
      </c>
      <c r="FY44" s="32">
        <v>1</v>
      </c>
      <c r="FZ44" s="31">
        <v>0</v>
      </c>
      <c r="GA44" s="20">
        <v>0</v>
      </c>
      <c r="GB44" s="20">
        <v>0</v>
      </c>
      <c r="GC44" s="20">
        <v>1</v>
      </c>
      <c r="GD44" s="20">
        <v>0</v>
      </c>
      <c r="GE44" s="20">
        <v>0</v>
      </c>
      <c r="GF44" s="20">
        <v>0</v>
      </c>
      <c r="GG44" s="20">
        <v>0</v>
      </c>
      <c r="GH44" s="20">
        <v>0</v>
      </c>
      <c r="GI44" s="20">
        <v>0</v>
      </c>
      <c r="GJ44" s="20">
        <v>0</v>
      </c>
      <c r="GK44" s="32">
        <v>0</v>
      </c>
      <c r="GL44" s="31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1</v>
      </c>
      <c r="GU44" s="20">
        <v>0</v>
      </c>
      <c r="GV44" s="20">
        <v>0</v>
      </c>
      <c r="GW44" s="32">
        <v>0</v>
      </c>
      <c r="GX44" s="32">
        <v>0</v>
      </c>
      <c r="GY44" s="32">
        <v>0</v>
      </c>
      <c r="GZ44" s="32">
        <v>0</v>
      </c>
      <c r="HA44" s="32">
        <v>0</v>
      </c>
      <c r="HB44" s="32">
        <v>0</v>
      </c>
      <c r="HC44" s="32">
        <v>1</v>
      </c>
      <c r="HD44" s="32">
        <v>1</v>
      </c>
      <c r="HE44" s="32">
        <v>0</v>
      </c>
      <c r="HF44" s="32">
        <v>0</v>
      </c>
      <c r="HG44" s="32">
        <v>0</v>
      </c>
      <c r="HH44" s="32">
        <v>0</v>
      </c>
      <c r="HI44" s="32">
        <v>0</v>
      </c>
      <c r="HJ44" s="32">
        <v>1</v>
      </c>
      <c r="HK44" s="32">
        <v>0</v>
      </c>
      <c r="HL44" s="32">
        <v>0</v>
      </c>
      <c r="HM44" s="32">
        <v>1</v>
      </c>
      <c r="HN44" s="32">
        <v>1</v>
      </c>
      <c r="HO44" s="32"/>
      <c r="HP44" s="32"/>
      <c r="HQ44" s="32"/>
      <c r="HR44" s="32"/>
      <c r="HS44" s="32"/>
      <c r="HT44" s="32"/>
      <c r="HU44" s="32"/>
    </row>
    <row r="46" spans="1:7495" ht="29">
      <c r="A46" s="7" t="s">
        <v>62</v>
      </c>
    </row>
    <row r="52" spans="65:65">
      <c r="BM52" s="38"/>
    </row>
  </sheetData>
  <mergeCells count="36">
    <mergeCell ref="HT1:HT2"/>
    <mergeCell ref="HU1:HU2"/>
    <mergeCell ref="HO1:HO2"/>
    <mergeCell ref="HP1:HP2"/>
    <mergeCell ref="HQ1:HQ2"/>
    <mergeCell ref="HR1:HR2"/>
    <mergeCell ref="HS1:HS2"/>
    <mergeCell ref="HJ1:HJ2"/>
    <mergeCell ref="HK1:HK2"/>
    <mergeCell ref="HL1:HL2"/>
    <mergeCell ref="HM1:HM2"/>
    <mergeCell ref="HN1:HN2"/>
    <mergeCell ref="GU1:GU2"/>
    <mergeCell ref="GV1:GV2"/>
    <mergeCell ref="GW1:GW2"/>
    <mergeCell ref="GL1:GL2"/>
    <mergeCell ref="GM1:GM2"/>
    <mergeCell ref="GN1:GN2"/>
    <mergeCell ref="GP1:GP2"/>
    <mergeCell ref="GO1:GO2"/>
    <mergeCell ref="GQ1:GQ2"/>
    <mergeCell ref="GR1:GR2"/>
    <mergeCell ref="GS1:GS2"/>
    <mergeCell ref="GT1:GT2"/>
    <mergeCell ref="GX1:GX2"/>
    <mergeCell ref="GY1:GY2"/>
    <mergeCell ref="GZ1:GZ2"/>
    <mergeCell ref="HA1:HA2"/>
    <mergeCell ref="HB1:HB2"/>
    <mergeCell ref="HH1:HH2"/>
    <mergeCell ref="HI1:HI2"/>
    <mergeCell ref="HC1:HC2"/>
    <mergeCell ref="HD1:HD2"/>
    <mergeCell ref="HE1:HE2"/>
    <mergeCell ref="HF1:HF2"/>
    <mergeCell ref="HG1:HG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FJ16:FK16 FK18 FL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pane xSplit="1" ySplit="1" topLeftCell="K7" activePane="bottomRight" state="frozenSplit"/>
      <selection pane="topRight" activeCell="B1" sqref="B1"/>
      <selection pane="bottomLeft" activeCell="A2" sqref="A2"/>
      <selection pane="bottomRight" activeCell="R21" sqref="R21"/>
    </sheetView>
  </sheetViews>
  <sheetFormatPr defaultRowHeight="14.5"/>
  <cols>
    <col min="1" max="1" width="49.1796875" customWidth="1"/>
    <col min="2" max="2" width="10.453125" bestFit="1" customWidth="1"/>
    <col min="3" max="14" width="12.26953125" customWidth="1"/>
    <col min="15" max="15" width="10" bestFit="1" customWidth="1"/>
  </cols>
  <sheetData>
    <row r="1" spans="1:21" ht="15.5">
      <c r="A1" s="14"/>
      <c r="B1" s="121" t="s">
        <v>63</v>
      </c>
      <c r="C1" s="121" t="s">
        <v>64</v>
      </c>
      <c r="D1" s="121" t="s">
        <v>65</v>
      </c>
      <c r="E1" s="121" t="s">
        <v>66</v>
      </c>
      <c r="F1" s="121" t="s">
        <v>67</v>
      </c>
      <c r="G1" s="122" t="s">
        <v>68</v>
      </c>
      <c r="H1" s="122" t="s">
        <v>6</v>
      </c>
      <c r="I1" s="122" t="s">
        <v>7</v>
      </c>
      <c r="J1" s="122" t="s">
        <v>8</v>
      </c>
      <c r="K1" s="122" t="s">
        <v>69</v>
      </c>
      <c r="L1" s="122" t="s">
        <v>70</v>
      </c>
      <c r="M1" s="122" t="s">
        <v>71</v>
      </c>
      <c r="N1" s="122" t="s">
        <v>72</v>
      </c>
      <c r="O1" s="122" t="s">
        <v>73</v>
      </c>
      <c r="P1" s="122" t="s">
        <v>74</v>
      </c>
      <c r="Q1" s="122" t="s">
        <v>75</v>
      </c>
      <c r="R1" s="122" t="s">
        <v>104</v>
      </c>
    </row>
    <row r="2" spans="1:21" ht="39" customHeight="1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Performance'!$FB3:FM3)</f>
        <v>1045</v>
      </c>
      <c r="N2" s="16">
        <f>SUM('All Years Performance'!$FN3:FY3)</f>
        <v>1060</v>
      </c>
      <c r="O2" s="16">
        <f>SUM('All Years Performance'!FZ3:GK3)</f>
        <v>1092</v>
      </c>
      <c r="P2" s="16">
        <f>SUM('All Years Performance'!GL3:GW3)</f>
        <v>1261</v>
      </c>
      <c r="Q2" s="16">
        <f>SUM('All Years Performance'!GX3:HI3)</f>
        <v>1295</v>
      </c>
      <c r="R2" s="16">
        <f>SUM('All Years Performance'!GY3:HJ3)</f>
        <v>1284</v>
      </c>
    </row>
    <row r="3" spans="1:21" ht="39" customHeight="1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Performance'!$FB4:FM4)</f>
        <v>851</v>
      </c>
      <c r="N3" s="16">
        <f>SUM('All Years Performance'!$FN4:FY4)</f>
        <v>977</v>
      </c>
      <c r="O3" s="16">
        <f>SUM('All Years Performance'!FZ4:GK4)</f>
        <v>1034</v>
      </c>
      <c r="P3" s="16">
        <f>SUM('All Years Performance'!GL4:GW4)</f>
        <v>1226</v>
      </c>
      <c r="Q3" s="16">
        <f>SUM('All Years Performance'!GX4:HI4)</f>
        <v>1285</v>
      </c>
      <c r="R3" s="16">
        <f>SUM('All Years Performance'!HJ4:HU4)</f>
        <v>563</v>
      </c>
    </row>
    <row r="4" spans="1:21" ht="39" customHeight="1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43.847352024922124</v>
      </c>
    </row>
    <row r="5" spans="1:21" ht="39" customHeight="1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Performance'!FB9:FM9)</f>
        <v>11.25</v>
      </c>
      <c r="N5" s="18">
        <f>AVERAGE('All Years Performance'!FN9:FY9)</f>
        <v>8.4416666666666682</v>
      </c>
      <c r="O5" s="18">
        <f>AVERAGE('All Years Performance'!FZ9:GK9)</f>
        <v>8.25</v>
      </c>
      <c r="P5" s="18">
        <f>AVERAGE('All Years Performance'!GL9:GW9)</f>
        <v>7.9083333333333323</v>
      </c>
      <c r="Q5" s="18">
        <f>AVERAGE('All Years Performance'!GX9:HI9)</f>
        <v>6.9250000000000007</v>
      </c>
      <c r="R5" s="18">
        <f>AVERAGE('All Years Performance'!HJ9:HU9)</f>
        <v>2.8000000000000003</v>
      </c>
    </row>
    <row r="6" spans="1:21" ht="39" customHeight="1">
      <c r="A6" s="15" t="s">
        <v>79</v>
      </c>
      <c r="B6" s="130" t="s">
        <v>31</v>
      </c>
      <c r="C6" s="130" t="s">
        <v>31</v>
      </c>
      <c r="D6" s="130" t="s">
        <v>31</v>
      </c>
      <c r="E6" s="130" t="s">
        <v>31</v>
      </c>
      <c r="F6" s="130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43">
        <v>6</v>
      </c>
      <c r="N6" s="143">
        <v>7</v>
      </c>
      <c r="O6" s="143">
        <f>AVERAGE('All Years Performance'!FZ9:GK9)</f>
        <v>8.25</v>
      </c>
      <c r="P6" s="18">
        <f>AVERAGE('All Years Performance'!GL9:GW9)</f>
        <v>7.9083333333333323</v>
      </c>
      <c r="Q6" s="18">
        <v>7</v>
      </c>
      <c r="R6" s="18"/>
    </row>
    <row r="7" spans="1:21" ht="39" customHeight="1">
      <c r="A7" s="15" t="s">
        <v>80</v>
      </c>
      <c r="B7" s="130" t="s">
        <v>31</v>
      </c>
      <c r="C7" s="130" t="s">
        <v>31</v>
      </c>
      <c r="D7" s="130" t="s">
        <v>31</v>
      </c>
      <c r="E7" s="130" t="s">
        <v>31</v>
      </c>
      <c r="F7" s="130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43">
        <v>36</v>
      </c>
      <c r="N7" s="143">
        <v>28</v>
      </c>
      <c r="O7" s="143">
        <v>27</v>
      </c>
      <c r="P7" s="18">
        <v>23</v>
      </c>
      <c r="Q7" s="18"/>
      <c r="R7" s="18"/>
    </row>
    <row r="8" spans="1:21">
      <c r="U8">
        <f>V8</f>
        <v>0</v>
      </c>
    </row>
    <row r="9" spans="1:21" ht="15.5">
      <c r="A9" s="14"/>
      <c r="B9" s="121" t="s">
        <v>63</v>
      </c>
      <c r="C9" s="121" t="s">
        <v>64</v>
      </c>
      <c r="D9" s="121" t="s">
        <v>65</v>
      </c>
      <c r="E9" s="121" t="s">
        <v>66</v>
      </c>
      <c r="F9" s="121" t="s">
        <v>81</v>
      </c>
      <c r="G9" s="122" t="s">
        <v>68</v>
      </c>
      <c r="H9" s="122" t="s">
        <v>6</v>
      </c>
      <c r="I9" s="122" t="s">
        <v>7</v>
      </c>
      <c r="J9" s="122" t="s">
        <v>8</v>
      </c>
      <c r="K9" s="122" t="s">
        <v>69</v>
      </c>
      <c r="L9" s="122" t="s">
        <v>70</v>
      </c>
      <c r="M9" s="122" t="s">
        <v>71</v>
      </c>
      <c r="N9" s="122" t="s">
        <v>72</v>
      </c>
      <c r="O9" s="122" t="s">
        <v>73</v>
      </c>
      <c r="P9" s="122" t="s">
        <v>74</v>
      </c>
      <c r="Q9" s="122" t="s">
        <v>75</v>
      </c>
      <c r="R9" s="122" t="s">
        <v>105</v>
      </c>
    </row>
    <row r="10" spans="1:21" ht="15.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Performance'!$FB12:FM12)</f>
        <v>811</v>
      </c>
      <c r="N10" s="18">
        <f>SUM('All Years Performance'!$FN12:FY12)</f>
        <v>727</v>
      </c>
      <c r="O10" s="18">
        <f>SUM('All Years Performance'!FZ12:GK12)</f>
        <v>791</v>
      </c>
      <c r="P10" s="18">
        <f>SUM('All Years Performance'!GL12:GW12)</f>
        <v>928</v>
      </c>
      <c r="Q10" s="18">
        <f>SUM('All Years Performance'!GX12:HI12)</f>
        <v>904</v>
      </c>
      <c r="R10" s="18">
        <f>SUM('All Years Performance'!HJ12:HU12)</f>
        <v>429</v>
      </c>
    </row>
    <row r="11" spans="1:21" ht="15.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Performance'!FB15:FM15)</f>
        <v>27</v>
      </c>
      <c r="N11" s="18">
        <f>SUM('All Years Performance'!FN15:FY15)</f>
        <v>93</v>
      </c>
      <c r="O11" s="18">
        <f>SUM('All Years Performance'!FZ15:GK15)</f>
        <v>44</v>
      </c>
      <c r="P11" s="18">
        <f>SUM('All Years Performance'!GL15:GW15)</f>
        <v>32</v>
      </c>
      <c r="Q11" s="18">
        <f>SUM('All Years Performance'!GX15:HI15)</f>
        <v>43</v>
      </c>
      <c r="R11" s="18">
        <f>SUM('All Years Performance'!HJ15:HU15)</f>
        <v>15</v>
      </c>
    </row>
    <row r="12" spans="1:21" ht="15.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Performance'!$FB14:$FM14)</f>
        <v>72</v>
      </c>
      <c r="N12" s="18">
        <f>SUM('All Years Performance'!$FN14:$FY14)</f>
        <v>80</v>
      </c>
      <c r="O12" s="18">
        <f>SUM('All Years Performance'!FZ14:GK14)</f>
        <v>89</v>
      </c>
      <c r="P12" s="18">
        <f>SUM('All Years Performance'!GL14:GW14)</f>
        <v>117</v>
      </c>
      <c r="Q12" s="18">
        <f>SUM('All Years Performance'!GX14:HI14)</f>
        <v>129</v>
      </c>
      <c r="R12" s="18">
        <f>SUM('All Years Performance'!HJ14:HU14)</f>
        <v>61</v>
      </c>
    </row>
    <row r="13" spans="1:21" ht="15.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Performance'!$FB13:$FM13)</f>
        <v>50</v>
      </c>
      <c r="N13" s="18">
        <f>SUM('All Years Performance'!$FN13:$FY13)</f>
        <v>70</v>
      </c>
      <c r="O13" s="18">
        <f>SUM('All Years Performance'!FZ13:GK13)</f>
        <v>81</v>
      </c>
      <c r="P13" s="18">
        <f>SUM('All Years Performance'!GL13:GW13)</f>
        <v>108</v>
      </c>
      <c r="Q13" s="18">
        <f>SUM('All Years Performance'!GX13:HI13)</f>
        <v>135</v>
      </c>
      <c r="R13" s="18">
        <f>SUM('All Years Performance'!HJ13:HU13)</f>
        <v>43</v>
      </c>
    </row>
    <row r="14" spans="1:21" ht="15.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Performance'!$FB16:$FM16)</f>
        <v>56</v>
      </c>
      <c r="N14" s="18">
        <f>SUM('All Years Performance'!$FN16:$FY16)</f>
        <v>78</v>
      </c>
      <c r="O14" s="18">
        <f>SUM('All Years Performance'!FZ16:GK16)</f>
        <v>75</v>
      </c>
      <c r="P14" s="18">
        <f>SUM('All Years Performance'!GL16:GW16)</f>
        <v>62</v>
      </c>
      <c r="Q14" s="18">
        <f>SUM('All Years Performance'!GX16:HI16)</f>
        <v>68</v>
      </c>
      <c r="R14" s="18">
        <f>SUM('All Years Performance'!HJ16:HU16)</f>
        <v>11</v>
      </c>
    </row>
    <row r="15" spans="1:21" ht="15.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Performance'!$FB17:$FM17)</f>
        <v>22</v>
      </c>
      <c r="N15" s="18">
        <f>SUM('All Years Performance'!$FN17:$FY17)</f>
        <v>9</v>
      </c>
      <c r="O15" s="18">
        <f>SUM('All Years Performance'!FZ17:GK17)</f>
        <v>4</v>
      </c>
      <c r="P15" s="18">
        <f>SUM('All Years Performance'!GL17:GW17)</f>
        <v>4</v>
      </c>
      <c r="Q15" s="18">
        <f>SUM('All Years Performance'!GX17:HI17)</f>
        <v>3</v>
      </c>
      <c r="R15" s="18">
        <f>SUM('All Years Performance'!HJ17:HU17)</f>
        <v>5</v>
      </c>
    </row>
    <row r="16" spans="1:21" ht="15.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Performance'!$FB18:$FM18)</f>
        <v>7</v>
      </c>
      <c r="N16" s="18">
        <f>SUM('All Years Performance'!$FN18:$FY18)</f>
        <v>3</v>
      </c>
      <c r="O16" s="18">
        <f>SUM('All Years Performance'!FZ18:GK18)</f>
        <v>8</v>
      </c>
      <c r="P16" s="18">
        <f>SUM('All Years Performance'!GL18:GW18)</f>
        <v>10</v>
      </c>
      <c r="Q16" s="18">
        <f>SUM('All Years Performance'!GX18:HI18)</f>
        <v>13</v>
      </c>
      <c r="R16" s="18">
        <f>SUM('All Years Performance'!HJ18:HU18)</f>
        <v>6</v>
      </c>
    </row>
    <row r="18" spans="1:18" ht="15.5">
      <c r="A18" s="14"/>
      <c r="B18" s="121" t="s">
        <v>63</v>
      </c>
      <c r="C18" s="121" t="s">
        <v>64</v>
      </c>
      <c r="D18" s="121" t="s">
        <v>65</v>
      </c>
      <c r="E18" s="121" t="s">
        <v>66</v>
      </c>
      <c r="F18" s="121" t="s">
        <v>81</v>
      </c>
      <c r="G18" s="121" t="s">
        <v>68</v>
      </c>
      <c r="H18" s="121" t="s">
        <v>6</v>
      </c>
      <c r="I18" s="121" t="s">
        <v>7</v>
      </c>
      <c r="J18" s="121" t="s">
        <v>8</v>
      </c>
      <c r="K18" s="121" t="s">
        <v>69</v>
      </c>
      <c r="L18" s="121" t="s">
        <v>70</v>
      </c>
      <c r="M18" s="122" t="s">
        <v>71</v>
      </c>
      <c r="N18" s="122" t="s">
        <v>72</v>
      </c>
      <c r="O18" s="122" t="s">
        <v>73</v>
      </c>
      <c r="P18" s="122" t="s">
        <v>74</v>
      </c>
      <c r="Q18" s="122" t="s">
        <v>75</v>
      </c>
      <c r="R18" s="122" t="s">
        <v>105</v>
      </c>
    </row>
    <row r="19" spans="1:18" ht="15.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Performance'!$FB42:$FM42)</f>
        <v>14</v>
      </c>
      <c r="N19" s="18">
        <f>SUM('All Years Performance'!$FN42:$FY42)</f>
        <v>26</v>
      </c>
      <c r="O19" s="18">
        <f>SUM('All Years Performance'!FZ42:GK42)</f>
        <v>22</v>
      </c>
      <c r="P19" s="18">
        <f>SUM('All Years Performance'!GL42:GW42)</f>
        <v>17</v>
      </c>
      <c r="Q19" s="18">
        <f>SUM('All Years Performance'!GX42:HI42)</f>
        <v>16</v>
      </c>
      <c r="R19" s="18">
        <f>SUM('All Years Performance'!HJ42:HU42)</f>
        <v>11</v>
      </c>
    </row>
    <row r="20" spans="1:18" ht="15.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Performance'!$FB44:$FM44)</f>
        <v>4</v>
      </c>
      <c r="N20" s="18">
        <f>SUM('All Years Performance'!$FN44:$FY44)</f>
        <v>6</v>
      </c>
      <c r="O20" s="18">
        <f>SUM('All Years Performance'!FZ44:GK44)</f>
        <v>1</v>
      </c>
      <c r="P20" s="18">
        <f>SUM('All Years Performance'!GL44:GW44)</f>
        <v>1</v>
      </c>
      <c r="Q20" s="18">
        <f>SUM('All Years Performance'!GX44:HI44)</f>
        <v>2</v>
      </c>
      <c r="R20" s="18">
        <f>SUM('All Years Performance'!HJ44:HU44)</f>
        <v>3</v>
      </c>
    </row>
    <row r="23" spans="1:18" ht="45" customHeight="1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5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/>
  <cols>
    <col min="1" max="1" width="20.7265625" style="19" customWidth="1"/>
    <col min="2" max="13" width="11" customWidth="1"/>
  </cols>
  <sheetData>
    <row r="1" spans="1:15" ht="18.5">
      <c r="A1" s="132" t="s">
        <v>87</v>
      </c>
      <c r="B1" s="131" t="s">
        <v>88</v>
      </c>
      <c r="C1" s="131" t="s">
        <v>89</v>
      </c>
      <c r="D1" s="131" t="s">
        <v>90</v>
      </c>
      <c r="E1" s="131" t="s">
        <v>91</v>
      </c>
      <c r="F1" s="131" t="s">
        <v>92</v>
      </c>
      <c r="G1" s="131" t="s">
        <v>93</v>
      </c>
      <c r="H1" s="131" t="s">
        <v>94</v>
      </c>
      <c r="I1" s="131" t="s">
        <v>95</v>
      </c>
      <c r="J1" s="131" t="s">
        <v>96</v>
      </c>
      <c r="K1" s="131" t="s">
        <v>97</v>
      </c>
      <c r="L1" s="131" t="s">
        <v>98</v>
      </c>
      <c r="M1" s="131" t="s">
        <v>99</v>
      </c>
      <c r="N1" s="140" t="s">
        <v>100</v>
      </c>
    </row>
    <row r="2" spans="1:15" ht="15.5">
      <c r="A2" s="142" t="s">
        <v>63</v>
      </c>
      <c r="B2" s="141">
        <f>'All Years Performance'!B3</f>
        <v>36</v>
      </c>
      <c r="C2" s="141">
        <f>'All Years Performance'!C3</f>
        <v>26</v>
      </c>
      <c r="D2" s="141">
        <f>'All Years Performance'!D3</f>
        <v>38</v>
      </c>
      <c r="E2" s="141">
        <f>'All Years Performance'!E3</f>
        <v>62</v>
      </c>
      <c r="F2" s="141">
        <f>'All Years Performance'!F3</f>
        <v>46</v>
      </c>
      <c r="G2" s="141">
        <f>'All Years Performance'!G3</f>
        <v>40</v>
      </c>
      <c r="H2" s="141">
        <f>'All Years Performance'!H3</f>
        <v>59</v>
      </c>
      <c r="I2" s="141">
        <f>'All Years Performance'!I3</f>
        <v>53</v>
      </c>
      <c r="J2" s="141">
        <f>'All Years Performance'!J3</f>
        <v>45</v>
      </c>
      <c r="K2" s="141">
        <f>'All Years Performance'!K3</f>
        <v>43</v>
      </c>
      <c r="L2" s="141">
        <f>'All Years Performance'!L3</f>
        <v>46</v>
      </c>
      <c r="M2" s="141">
        <f>'All Years Performance'!M3</f>
        <v>60</v>
      </c>
      <c r="N2" s="119">
        <f>SUM(B2:M2)</f>
        <v>554</v>
      </c>
    </row>
    <row r="3" spans="1:15" ht="15.5">
      <c r="A3" s="142" t="s">
        <v>64</v>
      </c>
      <c r="B3" s="141">
        <f>'All Years Performance'!N3</f>
        <v>43</v>
      </c>
      <c r="C3" s="141">
        <f>'All Years Performance'!O3</f>
        <v>41</v>
      </c>
      <c r="D3" s="141">
        <f>'All Years Performance'!P3</f>
        <v>66</v>
      </c>
      <c r="E3" s="141">
        <f>'All Years Performance'!Q3</f>
        <v>54</v>
      </c>
      <c r="F3" s="141">
        <f>'All Years Performance'!R3</f>
        <v>58</v>
      </c>
      <c r="G3" s="141">
        <f>'All Years Performance'!S3</f>
        <v>59</v>
      </c>
      <c r="H3" s="141">
        <f>'All Years Performance'!T3</f>
        <v>45</v>
      </c>
      <c r="I3" s="141">
        <f>'All Years Performance'!U3</f>
        <v>74</v>
      </c>
      <c r="J3" s="141">
        <f>'All Years Performance'!V3</f>
        <v>50</v>
      </c>
      <c r="K3" s="141">
        <f>'All Years Performance'!W3</f>
        <v>75</v>
      </c>
      <c r="L3" s="141">
        <f>'All Years Performance'!X3</f>
        <v>75</v>
      </c>
      <c r="M3" s="141">
        <f>'All Years Performance'!Y3</f>
        <v>84</v>
      </c>
      <c r="N3" s="119">
        <f t="shared" ref="N3:N14" si="0">SUM(B3:M3)</f>
        <v>724</v>
      </c>
    </row>
    <row r="4" spans="1:15" ht="15.5">
      <c r="A4" s="142" t="s">
        <v>65</v>
      </c>
      <c r="B4" s="141">
        <f>'All Years Performance'!Z3</f>
        <v>63</v>
      </c>
      <c r="C4" s="141">
        <f>'All Years Performance'!AA3</f>
        <v>89</v>
      </c>
      <c r="D4" s="141">
        <f>'All Years Performance'!AB3</f>
        <v>75</v>
      </c>
      <c r="E4" s="141">
        <f>'All Years Performance'!AC3</f>
        <v>74</v>
      </c>
      <c r="F4" s="141">
        <f>'All Years Performance'!AD3</f>
        <v>71</v>
      </c>
      <c r="G4" s="141">
        <f>'All Years Performance'!AE3</f>
        <v>84</v>
      </c>
      <c r="H4" s="141">
        <f>'All Years Performance'!AF3</f>
        <v>47</v>
      </c>
      <c r="I4" s="141">
        <f>'All Years Performance'!AG3</f>
        <v>88</v>
      </c>
      <c r="J4" s="141">
        <f>'All Years Performance'!AH3</f>
        <v>52</v>
      </c>
      <c r="K4" s="141">
        <f>'All Years Performance'!AI3</f>
        <v>98</v>
      </c>
      <c r="L4" s="141">
        <f>'All Years Performance'!AJ3</f>
        <v>87</v>
      </c>
      <c r="M4" s="141">
        <f>'All Years Performance'!AK$3</f>
        <v>95</v>
      </c>
      <c r="N4" s="119">
        <f t="shared" si="0"/>
        <v>923</v>
      </c>
    </row>
    <row r="5" spans="1:15" ht="15.5">
      <c r="A5" s="142" t="s">
        <v>66</v>
      </c>
      <c r="B5" s="141">
        <f>'All Years Performance'!AL$3</f>
        <v>74</v>
      </c>
      <c r="C5" s="141">
        <f>'All Years Performance'!AM$3</f>
        <v>99</v>
      </c>
      <c r="D5" s="141">
        <f>'All Years Performance'!AN$3</f>
        <v>98</v>
      </c>
      <c r="E5" s="141">
        <f>'All Years Performance'!AO$3</f>
        <v>105</v>
      </c>
      <c r="F5" s="141">
        <f>'All Years Performance'!AP$3</f>
        <v>109</v>
      </c>
      <c r="G5" s="141">
        <f>'All Years Performance'!AQ$3</f>
        <v>75</v>
      </c>
      <c r="H5" s="141">
        <f>'All Years Performance'!AR$3</f>
        <v>85</v>
      </c>
      <c r="I5" s="141">
        <f>'All Years Performance'!AS$3</f>
        <v>82</v>
      </c>
      <c r="J5" s="141">
        <f>'All Years Performance'!AT$3</f>
        <v>59</v>
      </c>
      <c r="K5" s="141">
        <f>'All Years Performance'!AU$3</f>
        <v>87</v>
      </c>
      <c r="L5" s="141">
        <f>'All Years Performance'!AV$3</f>
        <v>105</v>
      </c>
      <c r="M5" s="141">
        <f>'All Years Performance'!AW$3</f>
        <v>114</v>
      </c>
      <c r="N5" s="119">
        <f t="shared" si="0"/>
        <v>1092</v>
      </c>
    </row>
    <row r="6" spans="1:15" ht="15.5">
      <c r="A6" s="142" t="s">
        <v>81</v>
      </c>
      <c r="B6" s="141">
        <f>'All Years Performance'!AX$3</f>
        <v>102</v>
      </c>
      <c r="C6" s="141">
        <f>'All Years Performance'!AY$3</f>
        <v>79</v>
      </c>
      <c r="D6" s="141">
        <f>'All Years Performance'!AZ$3</f>
        <v>92</v>
      </c>
      <c r="E6" s="141">
        <f>'All Years Performance'!BA$3</f>
        <v>104</v>
      </c>
      <c r="F6" s="141">
        <f>'All Years Performance'!BB$3</f>
        <v>108</v>
      </c>
      <c r="G6" s="141">
        <f>'All Years Performance'!BC$3</f>
        <v>94</v>
      </c>
      <c r="H6" s="141">
        <f>'All Years Performance'!BD$3</f>
        <v>127</v>
      </c>
      <c r="I6" s="141">
        <f>'All Years Performance'!BE$3</f>
        <v>134</v>
      </c>
      <c r="J6" s="141">
        <f>'All Years Performance'!BF$3</f>
        <v>130</v>
      </c>
      <c r="K6" s="141">
        <f>'All Years Performance'!BG$3</f>
        <v>152</v>
      </c>
      <c r="L6" s="141">
        <f>'All Years Performance'!BH$3</f>
        <v>136</v>
      </c>
      <c r="M6" s="141">
        <f>'All Years Performance'!BI$3</f>
        <v>112</v>
      </c>
      <c r="N6" s="119">
        <f t="shared" si="0"/>
        <v>1370</v>
      </c>
    </row>
    <row r="7" spans="1:15" ht="15.5">
      <c r="A7" s="142" t="s">
        <v>68</v>
      </c>
      <c r="B7" s="141">
        <f>'All Years Performance'!BJ$3</f>
        <v>140</v>
      </c>
      <c r="C7" s="141">
        <f>'All Years Performance'!BK$3</f>
        <v>112</v>
      </c>
      <c r="D7" s="141">
        <f>'All Years Performance'!BL$3</f>
        <v>111</v>
      </c>
      <c r="E7" s="141">
        <f>'All Years Performance'!BM$3</f>
        <v>136</v>
      </c>
      <c r="F7" s="141">
        <f>'All Years Performance'!BN$3</f>
        <v>125</v>
      </c>
      <c r="G7" s="141">
        <f>'All Years Performance'!BO$3</f>
        <v>106</v>
      </c>
      <c r="H7" s="141">
        <f>'All Years Performance'!BP$3</f>
        <v>104</v>
      </c>
      <c r="I7" s="141">
        <f>'All Years Performance'!BQ$3</f>
        <v>124</v>
      </c>
      <c r="J7" s="141">
        <f>'All Years Performance'!BR$3</f>
        <v>93</v>
      </c>
      <c r="K7" s="141">
        <f>'All Years Performance'!BS$3</f>
        <v>117</v>
      </c>
      <c r="L7" s="141">
        <f>'All Years Performance'!BT$3</f>
        <v>110</v>
      </c>
      <c r="M7" s="141">
        <f>'All Years Performance'!BU$3</f>
        <v>113</v>
      </c>
      <c r="N7" s="119">
        <f t="shared" si="0"/>
        <v>1391</v>
      </c>
    </row>
    <row r="8" spans="1:15" ht="15.5">
      <c r="A8" s="142" t="s">
        <v>6</v>
      </c>
      <c r="B8" s="141">
        <f>'All Years Performance'!BV$3</f>
        <v>92</v>
      </c>
      <c r="C8" s="141">
        <f>'All Years Performance'!BW$3</f>
        <v>75</v>
      </c>
      <c r="D8" s="141">
        <f>'All Years Performance'!BX$3</f>
        <v>91</v>
      </c>
      <c r="E8" s="141">
        <f>'All Years Performance'!BY$3</f>
        <v>115</v>
      </c>
      <c r="F8" s="141">
        <f>'All Years Performance'!BZ$3</f>
        <v>106</v>
      </c>
      <c r="G8" s="141">
        <f>'All Years Performance'!CA$3</f>
        <v>101</v>
      </c>
      <c r="H8" s="141">
        <f>'All Years Performance'!CB$3</f>
        <v>112</v>
      </c>
      <c r="I8" s="141">
        <f>'All Years Performance'!CC$3</f>
        <v>119</v>
      </c>
      <c r="J8" s="141">
        <f>'All Years Performance'!CD$3</f>
        <v>72</v>
      </c>
      <c r="K8" s="141">
        <f>'All Years Performance'!CE$3</f>
        <v>90</v>
      </c>
      <c r="L8" s="141">
        <f>'All Years Performance'!CF$3</f>
        <v>109</v>
      </c>
      <c r="M8" s="141">
        <f>'All Years Performance'!CG$3</f>
        <v>118</v>
      </c>
      <c r="N8" s="119">
        <f t="shared" si="0"/>
        <v>1200</v>
      </c>
    </row>
    <row r="9" spans="1:15" ht="15.5">
      <c r="A9" s="142" t="s">
        <v>7</v>
      </c>
      <c r="B9" s="141">
        <f>'All Years Performance'!CH3</f>
        <v>82</v>
      </c>
      <c r="C9" s="141">
        <f>'All Years Performance'!CI3</f>
        <v>102</v>
      </c>
      <c r="D9" s="141">
        <f>'All Years Performance'!CJ3</f>
        <v>91</v>
      </c>
      <c r="E9" s="141">
        <f>'All Years Performance'!CK3</f>
        <v>116</v>
      </c>
      <c r="F9" s="141">
        <f>'All Years Performance'!CL3</f>
        <v>101</v>
      </c>
      <c r="G9" s="141">
        <f>'All Years Performance'!CM3</f>
        <v>87</v>
      </c>
      <c r="H9" s="141">
        <f>'All Years Performance'!CN3</f>
        <v>114</v>
      </c>
      <c r="I9" s="141">
        <f>'All Years Performance'!CO3</f>
        <v>126</v>
      </c>
      <c r="J9" s="141">
        <f>'All Years Performance'!CP3</f>
        <v>108</v>
      </c>
      <c r="K9" s="141">
        <f>'All Years Performance'!CQ3</f>
        <v>143</v>
      </c>
      <c r="L9" s="141">
        <f>'All Years Performance'!CR3</f>
        <v>100</v>
      </c>
      <c r="M9" s="141">
        <f>'All Years Performance'!CS3</f>
        <v>117</v>
      </c>
      <c r="N9" s="119">
        <f t="shared" si="0"/>
        <v>1287</v>
      </c>
    </row>
    <row r="10" spans="1:15" ht="15.5">
      <c r="A10" s="142" t="s">
        <v>8</v>
      </c>
      <c r="B10" s="141">
        <f>'All Years Performance'!CT3</f>
        <v>114</v>
      </c>
      <c r="C10" s="141">
        <f>'All Years Performance'!CU3</f>
        <v>114</v>
      </c>
      <c r="D10" s="141">
        <f>'All Years Performance'!CV3</f>
        <v>82</v>
      </c>
      <c r="E10" s="141">
        <f>'All Years Performance'!CW3</f>
        <v>96</v>
      </c>
      <c r="F10" s="141">
        <f>'All Years Performance'!CX3</f>
        <v>122</v>
      </c>
      <c r="G10" s="141">
        <f>'All Years Performance'!CY3</f>
        <v>98</v>
      </c>
      <c r="H10" s="141">
        <f>'All Years Performance'!CZ3</f>
        <v>121</v>
      </c>
      <c r="I10" s="141">
        <f>'All Years Performance'!DA3</f>
        <v>112</v>
      </c>
      <c r="J10" s="141">
        <f>'All Years Performance'!DB3</f>
        <v>66</v>
      </c>
      <c r="K10" s="141">
        <f>'All Years Performance'!DC3</f>
        <v>117</v>
      </c>
      <c r="L10" s="141">
        <f>'All Years Performance'!DD3</f>
        <v>122</v>
      </c>
      <c r="M10" s="141">
        <f>'All Years Performance'!DE3</f>
        <v>129</v>
      </c>
      <c r="N10" s="119">
        <f t="shared" si="0"/>
        <v>1293</v>
      </c>
    </row>
    <row r="11" spans="1:15" ht="15.5">
      <c r="A11" s="142" t="s">
        <v>69</v>
      </c>
      <c r="B11" s="141">
        <f>'All Years Performance'!DF3</f>
        <v>123</v>
      </c>
      <c r="C11" s="141">
        <f>'All Years Performance'!DG3</f>
        <v>127</v>
      </c>
      <c r="D11" s="141">
        <f>'All Years Performance'!DH3</f>
        <v>116</v>
      </c>
      <c r="E11" s="141">
        <f>'All Years Performance'!DI3</f>
        <v>160</v>
      </c>
      <c r="F11" s="141">
        <f>'All Years Performance'!DJ3</f>
        <v>153</v>
      </c>
      <c r="G11" s="141">
        <f>'All Years Performance'!DK3</f>
        <v>94</v>
      </c>
      <c r="H11" s="141">
        <f>'All Years Performance'!DL3</f>
        <v>116</v>
      </c>
      <c r="I11" s="141">
        <f>'All Years Performance'!DM3</f>
        <v>114</v>
      </c>
      <c r="J11" s="141">
        <f>'All Years Performance'!DN3</f>
        <v>62</v>
      </c>
      <c r="K11" s="141">
        <f>'All Years Performance'!DO3</f>
        <v>155</v>
      </c>
      <c r="L11" s="141">
        <f>'All Years Performance'!DP3</f>
        <v>103</v>
      </c>
      <c r="M11" s="141">
        <f>'All Years Performance'!DQ3</f>
        <v>139</v>
      </c>
      <c r="N11" s="119">
        <f t="shared" si="0"/>
        <v>1462</v>
      </c>
    </row>
    <row r="12" spans="1:15" ht="15.5">
      <c r="A12" s="142" t="s">
        <v>70</v>
      </c>
      <c r="B12" s="141">
        <f>'All Years Performance'!DR3</f>
        <v>127</v>
      </c>
      <c r="C12" s="141">
        <f>'All Years Performance'!DS3</f>
        <v>128</v>
      </c>
      <c r="D12" s="141">
        <f>'All Years Performance'!DT3</f>
        <v>97</v>
      </c>
      <c r="E12" s="141">
        <f>'All Years Performance'!DU3</f>
        <v>135</v>
      </c>
      <c r="F12" s="141">
        <f>'All Years Performance'!DV3</f>
        <v>107</v>
      </c>
      <c r="G12" s="141">
        <f>'All Years Performance'!DW3</f>
        <v>108</v>
      </c>
      <c r="H12" s="141">
        <f>'All Years Performance'!DX3</f>
        <v>105</v>
      </c>
      <c r="I12" s="141">
        <f>'All Years Performance'!DY3</f>
        <v>109</v>
      </c>
      <c r="J12" s="141">
        <f>'All Years Performance'!DZ3</f>
        <v>91</v>
      </c>
      <c r="K12" s="141">
        <f>'All Years Performance'!EA3</f>
        <v>113</v>
      </c>
      <c r="L12" s="141">
        <f>'All Years Performance'!EB3</f>
        <v>122</v>
      </c>
      <c r="M12" s="141">
        <f>'All Years Performance'!EC3</f>
        <v>89</v>
      </c>
      <c r="N12" s="119">
        <f t="shared" si="0"/>
        <v>1331</v>
      </c>
    </row>
    <row r="13" spans="1:15" ht="15.5">
      <c r="A13" s="142" t="s">
        <v>71</v>
      </c>
      <c r="B13" s="141">
        <f>'All Years Performance'!FB3</f>
        <v>71</v>
      </c>
      <c r="C13" s="141">
        <f>'All Years Performance'!FC3</f>
        <v>52</v>
      </c>
      <c r="D13" s="141">
        <f>'All Years Performance'!FD3</f>
        <v>65</v>
      </c>
      <c r="E13" s="141">
        <f>'All Years Performance'!FE3</f>
        <v>82</v>
      </c>
      <c r="F13" s="141">
        <f>'All Years Performance'!FF3</f>
        <v>87</v>
      </c>
      <c r="G13" s="141">
        <f>'All Years Performance'!FG3</f>
        <v>130</v>
      </c>
      <c r="H13" s="141">
        <f>'All Years Performance'!FH3</f>
        <v>102</v>
      </c>
      <c r="I13" s="141">
        <f>'All Years Performance'!FI3</f>
        <v>93</v>
      </c>
      <c r="J13" s="141">
        <f>'All Years Performance'!FJ3</f>
        <v>86</v>
      </c>
      <c r="K13" s="141">
        <f>'All Years Performance'!FK3</f>
        <v>87</v>
      </c>
      <c r="L13" s="141">
        <f>'All Years Performance'!FL3</f>
        <v>96</v>
      </c>
      <c r="M13" s="141">
        <f>'All Years Performance'!FM3</f>
        <v>94</v>
      </c>
      <c r="N13" s="119">
        <f t="shared" si="0"/>
        <v>1045</v>
      </c>
    </row>
    <row r="14" spans="1:15" ht="15.5">
      <c r="A14" s="142" t="s">
        <v>72</v>
      </c>
      <c r="B14" s="141">
        <f>'All Years Performance'!FN3</f>
        <v>73</v>
      </c>
      <c r="C14" s="141">
        <f>'All Years Performance'!FO3</f>
        <v>86</v>
      </c>
      <c r="D14" s="141">
        <f>'All Years Performance'!FP3</f>
        <v>88</v>
      </c>
      <c r="E14" s="141">
        <f>'All Years Performance'!FQ3</f>
        <v>64</v>
      </c>
      <c r="F14" s="141">
        <f>'All Years Performance'!FR3</f>
        <v>93</v>
      </c>
      <c r="G14" s="141">
        <f>'All Years Performance'!FS3</f>
        <v>85</v>
      </c>
      <c r="H14" s="141">
        <f>'All Years Performance'!FT3</f>
        <v>97</v>
      </c>
      <c r="I14" s="141">
        <f>'All Years Performance'!FU3</f>
        <v>98</v>
      </c>
      <c r="J14" s="141">
        <f>'All Years Performance'!FV3</f>
        <v>73</v>
      </c>
      <c r="K14" s="141">
        <f>'All Years Performance'!FW3</f>
        <v>117</v>
      </c>
      <c r="L14" s="141">
        <f>'All Years Performance'!FX3</f>
        <v>95</v>
      </c>
      <c r="M14" s="141">
        <f>'All Years Performance'!FY3</f>
        <v>91</v>
      </c>
      <c r="N14" s="119">
        <f t="shared" si="0"/>
        <v>1060</v>
      </c>
    </row>
    <row r="15" spans="1:15" ht="15.5">
      <c r="A15" s="142" t="s">
        <v>73</v>
      </c>
      <c r="B15" s="141">
        <f>'All Years Performance'!FZ3</f>
        <v>104</v>
      </c>
      <c r="C15" s="141">
        <f>'All Years Performance'!GA3</f>
        <v>110</v>
      </c>
      <c r="D15" s="141">
        <f>'All Years Performance'!GB3</f>
        <v>100</v>
      </c>
      <c r="E15" s="141">
        <f>'All Years Performance'!GC3</f>
        <v>78</v>
      </c>
      <c r="F15" s="141">
        <v>74</v>
      </c>
      <c r="G15" s="141">
        <v>83</v>
      </c>
      <c r="H15" s="141">
        <v>70</v>
      </c>
      <c r="I15" s="141">
        <v>90</v>
      </c>
      <c r="J15" s="141">
        <v>71</v>
      </c>
      <c r="K15" s="141">
        <v>111</v>
      </c>
      <c r="L15" s="141">
        <v>103</v>
      </c>
      <c r="M15" s="141">
        <v>98</v>
      </c>
      <c r="N15" s="119">
        <f t="shared" ref="N15" si="1">SUM(B15:M15)</f>
        <v>1092</v>
      </c>
      <c r="O15" s="19"/>
    </row>
    <row r="16" spans="1:15" ht="15.5">
      <c r="A16" s="142" t="s">
        <v>74</v>
      </c>
      <c r="B16" s="141">
        <f>'All Years Performance'!GL3</f>
        <v>93</v>
      </c>
      <c r="C16" s="141">
        <f>'All Years Performance'!GM3</f>
        <v>98</v>
      </c>
      <c r="D16" s="141">
        <f>'All Years Performance'!GN3</f>
        <v>108</v>
      </c>
      <c r="E16" s="141">
        <f>'All Years Performance'!GO3</f>
        <v>93</v>
      </c>
      <c r="F16" s="141">
        <f>'All Years Performance'!GP3</f>
        <v>113</v>
      </c>
      <c r="G16" s="141">
        <f>'All Years Performance'!GQ3</f>
        <v>89</v>
      </c>
      <c r="H16" s="141">
        <f>'All Years Performance'!GR3</f>
        <v>115</v>
      </c>
      <c r="I16" s="141">
        <f>'All Years Performance'!GS3</f>
        <v>104</v>
      </c>
      <c r="J16" s="141">
        <f>'All Years Performance'!GT3</f>
        <v>62</v>
      </c>
      <c r="K16" s="141">
        <f>'All Years Performance'!GU3</f>
        <v>177</v>
      </c>
      <c r="L16" s="141">
        <f>'All Years Performance'!GV3</f>
        <v>106</v>
      </c>
      <c r="M16" s="141">
        <f>'All Years Performance'!GW3</f>
        <v>103</v>
      </c>
      <c r="N16" s="119">
        <f t="shared" ref="N16" si="2">SUM(B16:M16)</f>
        <v>1261</v>
      </c>
      <c r="O16" s="19"/>
    </row>
    <row r="17" spans="1:15" ht="15.5">
      <c r="A17" s="142" t="s">
        <v>75</v>
      </c>
      <c r="B17" s="141">
        <f>'All Years Performance'!GX3</f>
        <v>117</v>
      </c>
      <c r="C17" s="141">
        <f>'All Years Performance'!GY3</f>
        <v>122</v>
      </c>
      <c r="D17" s="141">
        <f>'All Years Performance'!GZ3</f>
        <v>68</v>
      </c>
      <c r="E17" s="141">
        <f>'All Years Performance'!HM3</f>
        <v>135</v>
      </c>
      <c r="F17" s="141">
        <f>'All Years Performance'!HB3</f>
        <v>87</v>
      </c>
      <c r="G17" s="141">
        <f>'All Years Performance'!HC3</f>
        <v>91</v>
      </c>
      <c r="H17" s="141">
        <f>'All Years Performance'!HD3</f>
        <v>105</v>
      </c>
      <c r="I17" s="141">
        <f>'All Years Performance'!HE3</f>
        <v>111</v>
      </c>
      <c r="J17" s="141">
        <f>'All Years Performance'!HF3</f>
        <v>100</v>
      </c>
      <c r="K17" s="141">
        <f>'All Years Performance'!HG3</f>
        <v>127</v>
      </c>
      <c r="L17" s="141">
        <f>'All Years Performance'!HH3</f>
        <v>115</v>
      </c>
      <c r="M17" s="141">
        <f>'All Years Performance'!HI3</f>
        <v>144</v>
      </c>
      <c r="N17" s="119">
        <f t="shared" ref="N17" si="3">SUM(B17:M17)</f>
        <v>1322</v>
      </c>
    </row>
    <row r="18" spans="1:15" ht="15.5">
      <c r="A18" s="142" t="s">
        <v>103</v>
      </c>
      <c r="B18" s="141">
        <f>'All Years Performance'!HJ4</f>
        <v>106</v>
      </c>
      <c r="C18" s="141">
        <f>'All Years Performance'!HK4</f>
        <v>109</v>
      </c>
      <c r="D18" s="141">
        <f>'All Years Performance'!HL4</f>
        <v>107</v>
      </c>
      <c r="E18" s="141">
        <f>'All Years Performance'!HM4</f>
        <v>133</v>
      </c>
      <c r="F18" s="141">
        <f>'All Years Performance'!HN4</f>
        <v>108</v>
      </c>
      <c r="G18" s="141">
        <f>'All Years Performance'!HO4</f>
        <v>0</v>
      </c>
      <c r="H18" s="141">
        <f>'All Years Performance'!HP4</f>
        <v>0</v>
      </c>
      <c r="I18" s="141">
        <f>'All Years Performance'!HQ4</f>
        <v>0</v>
      </c>
      <c r="J18" s="141">
        <f>'All Years Performance'!HR4</f>
        <v>0</v>
      </c>
      <c r="K18" s="141">
        <f>'All Years Performance'!HS4</f>
        <v>0</v>
      </c>
      <c r="L18" s="141">
        <f>'All Years Performance'!HT4</f>
        <v>0</v>
      </c>
      <c r="M18" s="141">
        <f>'All Years Performance'!HU4</f>
        <v>0</v>
      </c>
      <c r="N18" s="119">
        <f t="shared" ref="N18" si="4">SUM(B18:M18)</f>
        <v>563</v>
      </c>
      <c r="O18" t="s">
        <v>101</v>
      </c>
    </row>
  </sheetData>
  <phoneticPr fontId="35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7265625" defaultRowHeight="14.5"/>
  <cols>
    <col min="1" max="1" width="20.7265625" style="19" customWidth="1"/>
    <col min="2" max="13" width="11" customWidth="1"/>
  </cols>
  <sheetData>
    <row r="1" spans="1:14" ht="18.5">
      <c r="A1" s="132" t="s">
        <v>102</v>
      </c>
      <c r="B1" s="131" t="s">
        <v>88</v>
      </c>
      <c r="C1" s="131" t="s">
        <v>89</v>
      </c>
      <c r="D1" s="131" t="s">
        <v>90</v>
      </c>
      <c r="E1" s="131" t="s">
        <v>91</v>
      </c>
      <c r="F1" s="131" t="s">
        <v>92</v>
      </c>
      <c r="G1" s="131" t="s">
        <v>93</v>
      </c>
      <c r="H1" s="131" t="s">
        <v>94</v>
      </c>
      <c r="I1" s="131" t="s">
        <v>95</v>
      </c>
      <c r="J1" s="131" t="s">
        <v>96</v>
      </c>
      <c r="K1" s="131" t="s">
        <v>97</v>
      </c>
      <c r="L1" s="131" t="s">
        <v>98</v>
      </c>
      <c r="M1" s="131" t="s">
        <v>99</v>
      </c>
    </row>
    <row r="2" spans="1:14">
      <c r="A2" s="142" t="s">
        <v>63</v>
      </c>
      <c r="B2" s="144">
        <v>80.555555555555557</v>
      </c>
      <c r="C2" s="144">
        <v>84.615384615384613</v>
      </c>
      <c r="D2" s="144">
        <v>81.578947368421055</v>
      </c>
      <c r="E2" s="144">
        <v>88.709677419354833</v>
      </c>
      <c r="F2" s="144">
        <v>73.91304347826086</v>
      </c>
      <c r="G2" s="144">
        <v>72.5</v>
      </c>
      <c r="H2" s="144">
        <v>73.214285714285708</v>
      </c>
      <c r="I2" s="144">
        <v>92.307692307692307</v>
      </c>
      <c r="J2" s="144">
        <v>80</v>
      </c>
      <c r="K2" s="144">
        <v>83.720930232558146</v>
      </c>
      <c r="L2" s="144">
        <v>84.444444444444443</v>
      </c>
      <c r="M2" s="144">
        <v>98.333333333333329</v>
      </c>
    </row>
    <row r="3" spans="1:14">
      <c r="A3" s="142" t="s">
        <v>64</v>
      </c>
      <c r="B3" s="144">
        <v>90.697674418604649</v>
      </c>
      <c r="C3" s="144">
        <v>97.5</v>
      </c>
      <c r="D3" s="144">
        <v>90.625</v>
      </c>
      <c r="E3" s="144">
        <v>96.296296296296291</v>
      </c>
      <c r="F3" s="144">
        <v>93.103448275862064</v>
      </c>
      <c r="G3" s="144">
        <v>89.65517241379311</v>
      </c>
      <c r="H3" s="144">
        <v>91.111111111111114</v>
      </c>
      <c r="I3" s="144">
        <v>94.520547945205479</v>
      </c>
      <c r="J3" s="144">
        <v>97.959183673469383</v>
      </c>
      <c r="K3" s="144">
        <v>98.648648648648646</v>
      </c>
      <c r="L3" s="144">
        <v>95.945945945945937</v>
      </c>
      <c r="M3" s="144">
        <v>98.80952380952381</v>
      </c>
    </row>
    <row r="4" spans="1:14">
      <c r="A4" s="142" t="s">
        <v>65</v>
      </c>
      <c r="B4" s="144">
        <v>100</v>
      </c>
      <c r="C4" s="144">
        <v>100</v>
      </c>
      <c r="D4" s="144">
        <v>100</v>
      </c>
      <c r="E4" s="144">
        <v>100</v>
      </c>
      <c r="F4" s="144">
        <v>100</v>
      </c>
      <c r="G4" s="144">
        <v>98.76543209876543</v>
      </c>
      <c r="H4" s="144">
        <v>100</v>
      </c>
      <c r="I4" s="144">
        <v>98.850574712643677</v>
      </c>
      <c r="J4" s="144">
        <v>100</v>
      </c>
      <c r="K4" s="144">
        <v>100</v>
      </c>
      <c r="L4" s="144">
        <v>98.795180722891558</v>
      </c>
      <c r="M4" s="144">
        <v>100</v>
      </c>
    </row>
    <row r="5" spans="1:14">
      <c r="A5" s="142" t="s">
        <v>66</v>
      </c>
      <c r="B5" s="145">
        <v>100</v>
      </c>
      <c r="C5" s="145">
        <v>100</v>
      </c>
      <c r="D5" s="145">
        <v>96.84210526315789</v>
      </c>
      <c r="E5" s="145">
        <v>100</v>
      </c>
      <c r="F5" s="145">
        <v>95.283018867924525</v>
      </c>
      <c r="G5" s="146">
        <v>100</v>
      </c>
      <c r="H5" s="146">
        <v>100</v>
      </c>
      <c r="I5" s="146">
        <v>100</v>
      </c>
      <c r="J5" s="146">
        <v>100</v>
      </c>
      <c r="K5" s="146">
        <v>98.837209302325576</v>
      </c>
      <c r="L5" s="146">
        <v>100</v>
      </c>
      <c r="M5" s="146">
        <v>99.107142857142861</v>
      </c>
    </row>
    <row r="6" spans="1:14">
      <c r="A6" s="142" t="s">
        <v>81</v>
      </c>
      <c r="B6" s="145">
        <v>100</v>
      </c>
      <c r="C6" s="145">
        <v>97.402597402597408</v>
      </c>
      <c r="D6" s="145">
        <v>97.802197802197796</v>
      </c>
      <c r="E6" s="145">
        <v>97.087378640776706</v>
      </c>
      <c r="F6" s="145">
        <v>96.261682242990659</v>
      </c>
      <c r="G6" s="145">
        <v>100</v>
      </c>
      <c r="H6" s="145">
        <v>98.425196850393704</v>
      </c>
      <c r="I6" s="145">
        <v>98.507462686567166</v>
      </c>
      <c r="J6" s="145">
        <v>92.307692307692307</v>
      </c>
      <c r="K6" s="145">
        <v>97.368421052631575</v>
      </c>
      <c r="L6" s="145">
        <v>95.588235294117652</v>
      </c>
      <c r="M6" s="145">
        <v>99.107142857142861</v>
      </c>
    </row>
    <row r="7" spans="1:14">
      <c r="A7" s="142" t="s">
        <v>68</v>
      </c>
      <c r="B7" s="145">
        <v>99.270072992700733</v>
      </c>
      <c r="C7" s="145">
        <v>100</v>
      </c>
      <c r="D7" s="145">
        <v>96.330275229357795</v>
      </c>
      <c r="E7" s="145">
        <v>91.791044776119406</v>
      </c>
      <c r="F7" s="145">
        <v>98.360655737704917</v>
      </c>
      <c r="G7" s="145">
        <v>92.38095238095238</v>
      </c>
      <c r="H7" s="145">
        <v>97.087378640776706</v>
      </c>
      <c r="I7" s="145">
        <v>95.833333333333343</v>
      </c>
      <c r="J7" s="145">
        <v>96.739130434782609</v>
      </c>
      <c r="K7" s="145">
        <v>92.241379310344826</v>
      </c>
      <c r="L7" s="145">
        <v>93.577981651376149</v>
      </c>
      <c r="M7" s="145">
        <v>95.283018867924525</v>
      </c>
    </row>
    <row r="8" spans="1:14">
      <c r="A8" s="142" t="s">
        <v>6</v>
      </c>
      <c r="B8" s="145">
        <v>97.802197802197796</v>
      </c>
      <c r="C8" s="145">
        <v>98.666666666666671</v>
      </c>
      <c r="D8" s="145">
        <v>98.876404494382015</v>
      </c>
      <c r="E8" s="145">
        <v>96.521739130434781</v>
      </c>
      <c r="F8" s="145">
        <v>92.233009708737868</v>
      </c>
      <c r="G8" s="145">
        <v>99</v>
      </c>
      <c r="H8" s="145">
        <v>99.107142857142861</v>
      </c>
      <c r="I8" s="145">
        <v>100</v>
      </c>
      <c r="J8" s="145">
        <v>100</v>
      </c>
      <c r="K8" s="145" t="e">
        <f>'All Years Performance'!CE8</f>
        <v>#REF!</v>
      </c>
      <c r="L8" s="145" t="e">
        <f>'All Years Performance'!CF8</f>
        <v>#REF!</v>
      </c>
      <c r="M8" s="145" t="e">
        <f>'All Years Performance'!CG8</f>
        <v>#REF!</v>
      </c>
    </row>
    <row r="9" spans="1:14">
      <c r="A9" s="142" t="s">
        <v>7</v>
      </c>
      <c r="B9" s="145">
        <f>'All Years Performance'!CH8</f>
        <v>100</v>
      </c>
      <c r="C9" s="145">
        <f>'All Years Performance'!CI8</f>
        <v>96.039603960396036</v>
      </c>
      <c r="D9" s="145">
        <f>'All Years Performance'!CJ8</f>
        <v>100</v>
      </c>
      <c r="E9" s="145">
        <f>'All Years Performance'!CK8</f>
        <v>100</v>
      </c>
      <c r="F9" s="145">
        <f>'All Years Performance'!CL8</f>
        <v>100</v>
      </c>
      <c r="G9" s="145">
        <f>'All Years Performance'!CM8</f>
        <v>95.238095238095227</v>
      </c>
      <c r="H9" s="145">
        <f>'All Years Performance'!CN8</f>
        <v>98.198198198198199</v>
      </c>
      <c r="I9" s="145">
        <f>'All Years Performance'!CO8</f>
        <v>100</v>
      </c>
      <c r="J9" s="145">
        <f>'All Years Performance'!CP8</f>
        <v>97.196261682242991</v>
      </c>
      <c r="K9" s="145">
        <f>'All Years Performance'!CQ8</f>
        <v>96.453900709219852</v>
      </c>
      <c r="L9" s="145">
        <f>'All Years Performance'!CR8</f>
        <v>97.959183673469383</v>
      </c>
      <c r="M9" s="145">
        <f>'All Years Performance'!CS8</f>
        <v>96.261682242990659</v>
      </c>
    </row>
    <row r="10" spans="1:14">
      <c r="A10" s="142" t="s">
        <v>8</v>
      </c>
      <c r="B10" s="145">
        <f>'All Years Performance'!CT8</f>
        <v>99.099099099099092</v>
      </c>
      <c r="C10" s="145">
        <f>'All Years Performance'!CU8</f>
        <v>96.396396396396398</v>
      </c>
      <c r="D10" s="145">
        <f>'All Years Performance'!CV8</f>
        <v>96.296296296296291</v>
      </c>
      <c r="E10" s="145">
        <f>'All Years Performance'!CW8</f>
        <v>97.872340425531917</v>
      </c>
      <c r="F10" s="145">
        <f>'All Years Performance'!CX8</f>
        <v>97.457627118644069</v>
      </c>
      <c r="G10" s="145">
        <f>'All Years Performance'!CY8</f>
        <v>96.875</v>
      </c>
      <c r="H10" s="145">
        <f>'All Years Performance'!CZ8</f>
        <v>98.333333333333329</v>
      </c>
      <c r="I10" s="145">
        <f>'All Years Performance'!DA8</f>
        <v>99.074074074074076</v>
      </c>
      <c r="J10" s="145">
        <f>'All Years Performance'!DB8</f>
        <v>96.969696969696969</v>
      </c>
      <c r="K10" s="145">
        <f>'All Years Performance'!DC8</f>
        <v>94.827586206896555</v>
      </c>
      <c r="L10" s="145">
        <f>'All Years Performance'!DD8</f>
        <v>95.081967213114751</v>
      </c>
      <c r="M10" s="145">
        <f>'All Years Performance'!DE8</f>
        <v>93.7007874015748</v>
      </c>
    </row>
    <row r="11" spans="1:14">
      <c r="A11" s="142" t="s">
        <v>69</v>
      </c>
      <c r="B11" s="145">
        <f>'All Years Performance'!DF8</f>
        <v>92.622950819672127</v>
      </c>
      <c r="C11" s="145">
        <f>'All Years Performance'!DG8</f>
        <v>100</v>
      </c>
      <c r="D11" s="145">
        <f>'All Years Performance'!DH8</f>
        <v>100</v>
      </c>
      <c r="E11" s="145">
        <f>'All Years Performance'!DI8</f>
        <v>97.5</v>
      </c>
      <c r="F11" s="145">
        <f>'All Years Performance'!DJ8</f>
        <v>99.342105263157904</v>
      </c>
      <c r="G11" s="145">
        <f>'All Years Performance'!DK8</f>
        <v>98.936170212765958</v>
      </c>
      <c r="H11" s="145">
        <f>'All Years Performance'!DL8</f>
        <v>99.107142857142861</v>
      </c>
      <c r="I11" s="145">
        <f>'All Years Performance'!DM8</f>
        <v>96.491228070175438</v>
      </c>
      <c r="J11" s="145">
        <f>'All Years Performance'!DN8</f>
        <v>98.360655737704917</v>
      </c>
      <c r="K11" s="145">
        <f>'All Years Performance'!DO8</f>
        <v>92.156862745098039</v>
      </c>
      <c r="L11" s="145">
        <f>'All Years Performance'!DP8</f>
        <v>98.05825242718447</v>
      </c>
      <c r="M11" s="145">
        <f>'All Years Performance'!DQ8</f>
        <v>97.080291970802918</v>
      </c>
    </row>
    <row r="12" spans="1:14">
      <c r="A12" s="142" t="s">
        <v>70</v>
      </c>
      <c r="B12" s="145">
        <v>97.6</v>
      </c>
      <c r="C12" s="145">
        <v>97.65625</v>
      </c>
      <c r="D12" s="145">
        <v>98.958333333333343</v>
      </c>
      <c r="E12" s="145">
        <v>99.248120300751879</v>
      </c>
      <c r="F12" s="145">
        <v>98.130841121495322</v>
      </c>
      <c r="G12" s="145">
        <v>97.196261682242991</v>
      </c>
      <c r="H12" s="145">
        <v>95.145631067961162</v>
      </c>
      <c r="I12" s="145">
        <v>95.370370370370367</v>
      </c>
      <c r="J12" s="145">
        <v>91.860465116279073</v>
      </c>
      <c r="K12" s="145">
        <v>93.693693693693689</v>
      </c>
      <c r="L12" s="145">
        <v>91.735537190082653</v>
      </c>
      <c r="M12" s="145">
        <v>72.727272727272734</v>
      </c>
    </row>
    <row r="13" spans="1:14">
      <c r="A13" s="142" t="s">
        <v>71</v>
      </c>
      <c r="B13" s="145">
        <v>78.571428571428569</v>
      </c>
      <c r="C13" s="145">
        <v>81.25</v>
      </c>
      <c r="D13" s="145">
        <v>88.52459016393442</v>
      </c>
      <c r="E13" s="145">
        <v>76.829268292682926</v>
      </c>
      <c r="F13" s="145">
        <v>76.744186046511629</v>
      </c>
      <c r="G13" s="145">
        <v>63.492063492063487</v>
      </c>
      <c r="H13" s="145">
        <v>85.567010309278345</v>
      </c>
      <c r="I13" s="145">
        <v>93.478260869565219</v>
      </c>
      <c r="J13" s="145">
        <v>80.952380952380949</v>
      </c>
      <c r="K13" s="145">
        <v>94.117647058823522</v>
      </c>
      <c r="L13" s="145">
        <v>96.703296703296701</v>
      </c>
      <c r="M13" s="145">
        <v>95.6989247311828</v>
      </c>
    </row>
    <row r="14" spans="1:14">
      <c r="A14" s="142" t="s">
        <v>72</v>
      </c>
      <c r="B14" s="147">
        <v>97.183098591549296</v>
      </c>
      <c r="C14" s="147">
        <v>97.674418604651152</v>
      </c>
      <c r="D14" s="148">
        <f>'All Years Performance'!FN8</f>
        <v>97.183098591549296</v>
      </c>
      <c r="E14" s="148">
        <f>'All Years Performance'!FQ8</f>
        <v>93.548387096774192</v>
      </c>
      <c r="F14" s="148">
        <f>'All Years Performance'!FR8</f>
        <v>89.010989010989007</v>
      </c>
      <c r="G14" s="148">
        <f>'All Years Performance'!FS8</f>
        <v>86.746987951807228</v>
      </c>
      <c r="H14" s="148">
        <f>'All Years Performance'!FT8</f>
        <v>91.75257731958763</v>
      </c>
      <c r="I14" s="148">
        <f>'All Years Performance'!FU8</f>
        <v>96.938775510204081</v>
      </c>
      <c r="J14" s="148">
        <f>'All Years Performance'!FV8</f>
        <v>91.780821917808225</v>
      </c>
      <c r="K14" s="148">
        <f>'All Years Performance'!FW8</f>
        <v>96.521739130434781</v>
      </c>
      <c r="L14" s="148">
        <f>'All Years Performance'!FX8</f>
        <v>89.473684210526315</v>
      </c>
      <c r="M14" s="148">
        <f>'All Years Performance'!FY8</f>
        <v>92.222222222222229</v>
      </c>
    </row>
    <row r="15" spans="1:14">
      <c r="A15" s="142" t="s">
        <v>73</v>
      </c>
      <c r="B15" s="148">
        <f>'All Years Performance'!FZ8</f>
        <v>94.174757281553397</v>
      </c>
      <c r="C15" s="148">
        <f>'All Years Performance'!GA8</f>
        <v>98.181818181818187</v>
      </c>
      <c r="D15" s="148">
        <f>'All Years Performance'!GB8</f>
        <v>96</v>
      </c>
      <c r="E15" s="148">
        <f>'All Years Performance'!GC8</f>
        <v>91.025641025641022</v>
      </c>
      <c r="F15" s="148">
        <f>'All Years Performance'!GD8</f>
        <v>95.945945945945937</v>
      </c>
      <c r="G15" s="148">
        <f>'All Years Performance'!GE8</f>
        <v>91.566265060240966</v>
      </c>
      <c r="H15" s="148">
        <f>'All Years Performance'!GF8</f>
        <v>97.142857142857139</v>
      </c>
      <c r="I15" s="148">
        <f>'All Years Performance'!GG8</f>
        <v>96.666666666666671</v>
      </c>
      <c r="J15" s="148">
        <f>'All Years Performance'!GH8</f>
        <v>95.774647887323937</v>
      </c>
      <c r="K15" s="148">
        <f>'All Years Performance'!GI8</f>
        <v>91.891891891891902</v>
      </c>
      <c r="L15" s="148">
        <f>'All Years Performance'!GJ8</f>
        <v>96.116504854368941</v>
      </c>
      <c r="M15" s="148">
        <f>'All Years Performance'!GK8</f>
        <v>92.857142857142861</v>
      </c>
      <c r="N15" s="19"/>
    </row>
    <row r="16" spans="1:14">
      <c r="A16" s="142" t="s">
        <v>74</v>
      </c>
      <c r="B16" s="148">
        <f>'All Years Performance'!GL8</f>
        <v>95.6989247311828</v>
      </c>
      <c r="C16" s="148">
        <f>'All Years Performance'!GM8</f>
        <v>93.877551020408163</v>
      </c>
      <c r="D16" s="148">
        <f>'All Years Performance'!GN8</f>
        <v>94.444444444444443</v>
      </c>
      <c r="E16" s="148">
        <f>'All Years Performance'!GO8</f>
        <v>92.473118279569889</v>
      </c>
      <c r="F16" s="148">
        <f>'All Years Performance'!GP8</f>
        <v>94.690265486725664</v>
      </c>
      <c r="G16" s="148">
        <f>'All Years Performance'!GQ8</f>
        <v>96.629213483146074</v>
      </c>
      <c r="H16" s="148">
        <f>'All Years Performance'!GR8</f>
        <v>98.260869565217391</v>
      </c>
      <c r="I16" s="148">
        <f>'All Years Performance'!GS8</f>
        <v>100</v>
      </c>
      <c r="J16" s="148">
        <f>'All Years Performance'!GT8</f>
        <v>98.387096774193552</v>
      </c>
      <c r="K16" s="148">
        <f>'All Years Performance'!GU8</f>
        <v>100</v>
      </c>
      <c r="L16" s="148">
        <f>'All Years Performance'!GV8</f>
        <v>100</v>
      </c>
      <c r="M16" s="148">
        <f>'All Years Performance'!GW8</f>
        <v>100</v>
      </c>
      <c r="N16" s="19"/>
    </row>
    <row r="17" spans="1:14">
      <c r="A17" s="142" t="s">
        <v>75</v>
      </c>
      <c r="B17" s="148">
        <f>'All Years Performance'!GX8</f>
        <v>97.435897435897431</v>
      </c>
      <c r="C17" s="148">
        <f>'All Years Performance'!GY8</f>
        <v>100</v>
      </c>
      <c r="D17" s="148">
        <f>'All Years Performance'!GZ8</f>
        <v>100</v>
      </c>
      <c r="E17" s="148">
        <f>'All Years Performance'!HA8</f>
        <v>98.148148148148152</v>
      </c>
      <c r="F17" s="148">
        <f>'All Years Performance'!HB8</f>
        <v>100</v>
      </c>
      <c r="G17" s="148">
        <f>'All Years Performance'!HC8</f>
        <v>97.802197802197796</v>
      </c>
      <c r="H17" s="148">
        <f>'All Years Performance'!HD8</f>
        <v>98.095238095238088</v>
      </c>
      <c r="I17" s="148">
        <f>'All Years Performance'!HE8</f>
        <v>100</v>
      </c>
      <c r="J17" s="148">
        <f>'All Years Performance'!HF8</f>
        <v>100</v>
      </c>
      <c r="K17" s="148">
        <f>'All Years Performance'!HG8</f>
        <v>99.212598425196859</v>
      </c>
      <c r="L17" s="148">
        <f>'All Years Performance'!HH8</f>
        <v>100</v>
      </c>
      <c r="M17" s="148">
        <f>'All Years Performance'!HI8</f>
        <v>100</v>
      </c>
    </row>
    <row r="18" spans="1:14">
      <c r="A18" s="142" t="s">
        <v>104</v>
      </c>
      <c r="B18" s="148">
        <f>'All Years Performance'!HJ8</f>
        <v>100</v>
      </c>
      <c r="C18" s="148">
        <f>'All Years Performance'!HK8</f>
        <v>97.321428571428569</v>
      </c>
      <c r="D18" s="148">
        <f>'All Years Performance'!HL8</f>
        <v>99.074074074074076</v>
      </c>
      <c r="E18" s="148">
        <f>'All Years Performance'!HM8</f>
        <v>98.518518518518519</v>
      </c>
      <c r="F18" s="148">
        <f>'All Years Performance'!HN8</f>
        <v>99.082568807339456</v>
      </c>
      <c r="G18" s="148" t="str">
        <f>'All Years Performance'!HO8</f>
        <v xml:space="preserve"> </v>
      </c>
      <c r="H18" s="148" t="str">
        <f>'All Years Performance'!HP8</f>
        <v xml:space="preserve"> </v>
      </c>
      <c r="I18" s="148" t="str">
        <f>'All Years Performance'!HQ8</f>
        <v xml:space="preserve"> </v>
      </c>
      <c r="J18" s="148" t="str">
        <f>'All Years Performance'!HR8</f>
        <v xml:space="preserve"> </v>
      </c>
      <c r="K18" s="148" t="str">
        <f>'All Years Performance'!HS8</f>
        <v xml:space="preserve"> </v>
      </c>
      <c r="L18" s="148" t="str">
        <f>'All Years Performance'!HT8</f>
        <v xml:space="preserve"> </v>
      </c>
      <c r="M18" s="148" t="str">
        <f>'All Years Performance'!HU8</f>
        <v xml:space="preserve"> </v>
      </c>
      <c r="N18" t="s">
        <v>101</v>
      </c>
    </row>
  </sheetData>
  <phoneticPr fontId="35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F2AE70C2937B44AFF5D0F51079D73A" ma:contentTypeVersion="4" ma:contentTypeDescription="Create a new document." ma:contentTypeScope="" ma:versionID="05e5d208790553264811aedbeedfaf26">
  <xsd:schema xmlns:xsd="http://www.w3.org/2001/XMLSchema" xmlns:xs="http://www.w3.org/2001/XMLSchema" xmlns:p="http://schemas.microsoft.com/office/2006/metadata/properties" xmlns:ns2="d42d6c93-21a2-4c86-96b8-bc8cfb69d102" targetNamespace="http://schemas.microsoft.com/office/2006/metadata/properties" ma:root="true" ma:fieldsID="a2ac2861c4424a59945f48e49543756c" ns2:_="">
    <xsd:import namespace="d42d6c93-21a2-4c86-96b8-bc8cfb69d1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2d6c93-21a2-4c86-96b8-bc8cfb69d1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FA8B6B-351B-42FC-A4A5-075E12D81A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2d6c93-21a2-4c86-96b8-bc8cfb69d1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FA8B6B-825B-444C-9DD8-9511DC5ABB2F}">
  <ds:schemaRefs>
    <ds:schemaRef ds:uri="http://purl.org/dc/dcmitype/"/>
    <ds:schemaRef ds:uri="http://www.w3.org/XML/1998/namespace"/>
    <ds:schemaRef ds:uri="http://purl.org/dc/terms/"/>
    <ds:schemaRef ds:uri="d42d6c93-21a2-4c86-96b8-bc8cfb69d102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F4C693C-33CD-4F37-8F40-913B3F1974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>North East Lincolnshire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Rides, Sonia</dc:creator>
  <cp:keywords/>
  <dc:description/>
  <cp:lastModifiedBy>James Kinnaird (NELC)</cp:lastModifiedBy>
  <cp:revision/>
  <dcterms:created xsi:type="dcterms:W3CDTF">2012-09-12T14:09:22Z</dcterms:created>
  <dcterms:modified xsi:type="dcterms:W3CDTF">2025-10-06T10:29:20Z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c2c4f90-508d-489a-8965-0bad9512f598_Enabled">
    <vt:lpwstr>true</vt:lpwstr>
  </property>
  <property fmtid="{D5CDD505-2E9C-101B-9397-08002B2CF9AE}" pid="3" name="MSIP_Label_cc2c4f90-508d-489a-8965-0bad9512f598_SetDate">
    <vt:lpwstr>2024-12-12T11:30:07Z</vt:lpwstr>
  </property>
  <property fmtid="{D5CDD505-2E9C-101B-9397-08002B2CF9AE}" pid="4" name="MSIP_Label_cc2c4f90-508d-489a-8965-0bad9512f598_Method">
    <vt:lpwstr>Privileged</vt:lpwstr>
  </property>
  <property fmtid="{D5CDD505-2E9C-101B-9397-08002B2CF9AE}" pid="5" name="MSIP_Label_cc2c4f90-508d-489a-8965-0bad9512f598_Name">
    <vt:lpwstr>OFFICIAL</vt:lpwstr>
  </property>
  <property fmtid="{D5CDD505-2E9C-101B-9397-08002B2CF9AE}" pid="6" name="MSIP_Label_cc2c4f90-508d-489a-8965-0bad9512f598_SiteId">
    <vt:lpwstr>2000653a-c2c6-4009-ac5a-2455bfbfb61d</vt:lpwstr>
  </property>
  <property fmtid="{D5CDD505-2E9C-101B-9397-08002B2CF9AE}" pid="7" name="MSIP_Label_cc2c4f90-508d-489a-8965-0bad9512f598_ActionId">
    <vt:lpwstr>ef3ed9c4-2fd7-4607-b4ea-b260fa504d10</vt:lpwstr>
  </property>
  <property fmtid="{D5CDD505-2E9C-101B-9397-08002B2CF9AE}" pid="8" name="MSIP_Label_cc2c4f90-508d-489a-8965-0bad9512f598_ContentBits">
    <vt:lpwstr>1</vt:lpwstr>
  </property>
  <property fmtid="{D5CDD505-2E9C-101B-9397-08002B2CF9AE}" pid="9" name="ContentTypeId">
    <vt:lpwstr>0x01010005F2AE70C2937B44AFF5D0F51079D73A</vt:lpwstr>
  </property>
</Properties>
</file>