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defaultThemeVersion="124226"/>
  <xr:revisionPtr revIDLastSave="0" documentId="13_ncr:1_{7539EF8E-B3B3-48AA-A6B9-E0E34B399331}" xr6:coauthVersionLast="47" xr6:coauthVersionMax="47" xr10:uidLastSave="{00000000-0000-0000-0000-000000000000}"/>
  <bookViews>
    <workbookView xWindow="-110" yWindow="-110" windowWidth="19420" windowHeight="11500" tabRatio="889" xr2:uid="{00000000-000D-0000-FFFF-FFFF00000000}"/>
  </bookViews>
  <sheets>
    <sheet name="All Years Performance" sheetId="3" r:id="rId1"/>
    <sheet name="All Years Summary" sheetId="4" r:id="rId2"/>
    <sheet name="Total received summary" sheetId="5" r:id="rId3"/>
    <sheet name="Response time summary" sheetId="6" r:id="rId4"/>
  </sheets>
  <definedNames>
    <definedName name="_xlnm._FilterDatabase" localSheetId="0" hidden="1">'All Years Performance'!$FN$39:$FN$50</definedName>
    <definedName name="_xlnm.Print_Titles" localSheetId="0">'All Years Performance'!$A:$A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" i="4" l="1"/>
  <c r="HM39" i="3"/>
  <c r="M18" i="6"/>
  <c r="L18" i="6"/>
  <c r="K18" i="6"/>
  <c r="J18" i="6"/>
  <c r="I18" i="6"/>
  <c r="H18" i="6"/>
  <c r="M18" i="5"/>
  <c r="L18" i="5"/>
  <c r="K18" i="5"/>
  <c r="J18" i="5"/>
  <c r="I18" i="5"/>
  <c r="H18" i="5"/>
  <c r="G18" i="5"/>
  <c r="F18" i="5"/>
  <c r="E18" i="5"/>
  <c r="E17" i="5"/>
  <c r="D18" i="5"/>
  <c r="C18" i="5"/>
  <c r="B18" i="5"/>
  <c r="R20" i="4"/>
  <c r="R19" i="4"/>
  <c r="R16" i="4"/>
  <c r="R15" i="4"/>
  <c r="R14" i="4"/>
  <c r="R13" i="4"/>
  <c r="R12" i="4"/>
  <c r="R11" i="4"/>
  <c r="R10" i="4"/>
  <c r="R5" i="4"/>
  <c r="Q5" i="4"/>
  <c r="P5" i="4"/>
  <c r="R3" i="4"/>
  <c r="HJ6" i="3"/>
  <c r="HJ8" i="3" s="1"/>
  <c r="B18" i="6" s="1"/>
  <c r="HK6" i="3"/>
  <c r="HK8" i="3" s="1"/>
  <c r="C18" i="6" s="1"/>
  <c r="HL6" i="3"/>
  <c r="HL8" i="3" s="1"/>
  <c r="D18" i="6" s="1"/>
  <c r="HM6" i="3"/>
  <c r="HM8" i="3" s="1"/>
  <c r="E18" i="6" s="1"/>
  <c r="HN6" i="3"/>
  <c r="HN8" i="3" s="1"/>
  <c r="F18" i="6" s="1"/>
  <c r="HO6" i="3"/>
  <c r="HO8" i="3" s="1"/>
  <c r="G18" i="6" s="1"/>
  <c r="HP6" i="3"/>
  <c r="HQ6" i="3"/>
  <c r="HR6" i="3"/>
  <c r="HS6" i="3"/>
  <c r="HT6" i="3"/>
  <c r="HU6" i="3"/>
  <c r="HP8" i="3"/>
  <c r="HQ8" i="3"/>
  <c r="HR8" i="3"/>
  <c r="HS8" i="3"/>
  <c r="HT8" i="3"/>
  <c r="HU8" i="3"/>
  <c r="HJ23" i="3"/>
  <c r="HK23" i="3"/>
  <c r="HL23" i="3"/>
  <c r="HM23" i="3"/>
  <c r="HN23" i="3"/>
  <c r="HO23" i="3"/>
  <c r="HP23" i="3"/>
  <c r="HQ23" i="3"/>
  <c r="HR23" i="3"/>
  <c r="HS23" i="3"/>
  <c r="HT23" i="3"/>
  <c r="HU23" i="3"/>
  <c r="HJ39" i="3"/>
  <c r="HK39" i="3"/>
  <c r="HL39" i="3"/>
  <c r="HN39" i="3"/>
  <c r="HO39" i="3"/>
  <c r="HP39" i="3"/>
  <c r="HQ39" i="3"/>
  <c r="HR39" i="3"/>
  <c r="HS39" i="3"/>
  <c r="HT39" i="3"/>
  <c r="HU39" i="3"/>
  <c r="HB39" i="3"/>
  <c r="GY39" i="3"/>
  <c r="M17" i="5"/>
  <c r="L17" i="5"/>
  <c r="K17" i="5"/>
  <c r="J17" i="5"/>
  <c r="I17" i="5"/>
  <c r="H17" i="5"/>
  <c r="G17" i="5"/>
  <c r="F17" i="5"/>
  <c r="D17" i="5"/>
  <c r="C17" i="5"/>
  <c r="B17" i="5"/>
  <c r="Q20" i="4"/>
  <c r="Q19" i="4"/>
  <c r="Q14" i="4"/>
  <c r="Q16" i="4"/>
  <c r="Q15" i="4"/>
  <c r="Q13" i="4"/>
  <c r="Q12" i="4"/>
  <c r="Q11" i="4"/>
  <c r="Q10" i="4"/>
  <c r="Q3" i="4"/>
  <c r="Q2" i="4"/>
  <c r="HI39" i="3"/>
  <c r="HH39" i="3"/>
  <c r="HG39" i="3"/>
  <c r="HF39" i="3"/>
  <c r="HE39" i="3"/>
  <c r="HD39" i="3"/>
  <c r="HC39" i="3"/>
  <c r="HA39" i="3"/>
  <c r="GZ39" i="3"/>
  <c r="HI23" i="3"/>
  <c r="HH23" i="3"/>
  <c r="HG23" i="3"/>
  <c r="HF23" i="3"/>
  <c r="HE23" i="3"/>
  <c r="HD23" i="3"/>
  <c r="HC23" i="3"/>
  <c r="HB23" i="3"/>
  <c r="HA23" i="3"/>
  <c r="GZ23" i="3"/>
  <c r="GY23" i="3"/>
  <c r="HI6" i="3"/>
  <c r="HI8" i="3" s="1"/>
  <c r="M17" i="6" s="1"/>
  <c r="HH6" i="3"/>
  <c r="HH8" i="3" s="1"/>
  <c r="L17" i="6" s="1"/>
  <c r="HG6" i="3"/>
  <c r="HG8" i="3" s="1"/>
  <c r="K17" i="6" s="1"/>
  <c r="HF6" i="3"/>
  <c r="HF8" i="3" s="1"/>
  <c r="J17" i="6" s="1"/>
  <c r="HE6" i="3"/>
  <c r="HE8" i="3" s="1"/>
  <c r="I17" i="6" s="1"/>
  <c r="HD6" i="3"/>
  <c r="HD8" i="3" s="1"/>
  <c r="H17" i="6" s="1"/>
  <c r="HC6" i="3"/>
  <c r="HC8" i="3" s="1"/>
  <c r="G17" i="6" s="1"/>
  <c r="HB6" i="3"/>
  <c r="HB8" i="3" s="1"/>
  <c r="F17" i="6" s="1"/>
  <c r="HA6" i="3"/>
  <c r="HA8" i="3" s="1"/>
  <c r="E17" i="6" s="1"/>
  <c r="GZ6" i="3"/>
  <c r="GZ8" i="3" s="1"/>
  <c r="D17" i="6" s="1"/>
  <c r="GY6" i="3"/>
  <c r="GY8" i="3" s="1"/>
  <c r="C17" i="6" s="1"/>
  <c r="GX39" i="3"/>
  <c r="GX23" i="3"/>
  <c r="GX6" i="3"/>
  <c r="GX8" i="3" s="1"/>
  <c r="B17" i="6" s="1"/>
  <c r="P6" i="4"/>
  <c r="B16" i="6"/>
  <c r="C16" i="5"/>
  <c r="D16" i="5"/>
  <c r="E16" i="5"/>
  <c r="F16" i="5"/>
  <c r="G16" i="5"/>
  <c r="H16" i="5"/>
  <c r="I16" i="5"/>
  <c r="J16" i="5"/>
  <c r="K16" i="5"/>
  <c r="L16" i="5"/>
  <c r="M16" i="5"/>
  <c r="B16" i="5"/>
  <c r="P20" i="4"/>
  <c r="P19" i="4"/>
  <c r="P13" i="4"/>
  <c r="P11" i="4"/>
  <c r="P12" i="4"/>
  <c r="P14" i="4"/>
  <c r="P15" i="4"/>
  <c r="P16" i="4"/>
  <c r="P10" i="4"/>
  <c r="P3" i="4"/>
  <c r="P2" i="4"/>
  <c r="O6" i="4"/>
  <c r="GW39" i="3"/>
  <c r="GV39" i="3"/>
  <c r="GU39" i="3"/>
  <c r="GT39" i="3"/>
  <c r="GS39" i="3"/>
  <c r="GR39" i="3"/>
  <c r="GQ39" i="3"/>
  <c r="GP39" i="3"/>
  <c r="GO39" i="3"/>
  <c r="GN39" i="3"/>
  <c r="GM39" i="3"/>
  <c r="GL39" i="3"/>
  <c r="GW23" i="3"/>
  <c r="GV23" i="3"/>
  <c r="GU23" i="3"/>
  <c r="GT23" i="3"/>
  <c r="GS23" i="3"/>
  <c r="GR23" i="3"/>
  <c r="GQ23" i="3"/>
  <c r="GP23" i="3"/>
  <c r="GO23" i="3"/>
  <c r="GN23" i="3"/>
  <c r="GM23" i="3"/>
  <c r="GL23" i="3"/>
  <c r="GW6" i="3"/>
  <c r="GW8" i="3" s="1"/>
  <c r="M16" i="6" s="1"/>
  <c r="GV6" i="3"/>
  <c r="GV8" i="3" s="1"/>
  <c r="L16" i="6" s="1"/>
  <c r="GU6" i="3"/>
  <c r="GU8" i="3" s="1"/>
  <c r="K16" i="6" s="1"/>
  <c r="GT6" i="3"/>
  <c r="GT8" i="3" s="1"/>
  <c r="J16" i="6" s="1"/>
  <c r="GS6" i="3"/>
  <c r="GS8" i="3" s="1"/>
  <c r="I16" i="6" s="1"/>
  <c r="GR6" i="3"/>
  <c r="GR8" i="3" s="1"/>
  <c r="H16" i="6" s="1"/>
  <c r="GQ6" i="3"/>
  <c r="GQ8" i="3" s="1"/>
  <c r="G16" i="6" s="1"/>
  <c r="GP6" i="3"/>
  <c r="GP8" i="3" s="1"/>
  <c r="F16" i="6" s="1"/>
  <c r="GO6" i="3"/>
  <c r="GO8" i="3" s="1"/>
  <c r="E16" i="6" s="1"/>
  <c r="GN6" i="3"/>
  <c r="GN8" i="3" s="1"/>
  <c r="D16" i="6" s="1"/>
  <c r="GM6" i="3"/>
  <c r="GM8" i="3" s="1"/>
  <c r="C16" i="6" s="1"/>
  <c r="GL6" i="3"/>
  <c r="GL8" i="3" s="1"/>
  <c r="GI39" i="3"/>
  <c r="C15" i="5"/>
  <c r="O20" i="4"/>
  <c r="O19" i="4"/>
  <c r="O15" i="4"/>
  <c r="O16" i="4"/>
  <c r="O14" i="4"/>
  <c r="O13" i="4"/>
  <c r="O12" i="4"/>
  <c r="O11" i="4"/>
  <c r="O10" i="4"/>
  <c r="O5" i="4"/>
  <c r="O2" i="4"/>
  <c r="O3" i="4"/>
  <c r="D15" i="5"/>
  <c r="E15" i="5"/>
  <c r="B15" i="5"/>
  <c r="G13" i="5"/>
  <c r="K8" i="5"/>
  <c r="L8" i="5"/>
  <c r="M8" i="5"/>
  <c r="C7" i="5"/>
  <c r="D7" i="5"/>
  <c r="E7" i="5"/>
  <c r="F7" i="5"/>
  <c r="G7" i="5"/>
  <c r="H7" i="5"/>
  <c r="I7" i="5"/>
  <c r="B7" i="5"/>
  <c r="C6" i="5"/>
  <c r="D6" i="5"/>
  <c r="E6" i="5"/>
  <c r="F6" i="5"/>
  <c r="G6" i="5"/>
  <c r="H6" i="5"/>
  <c r="I6" i="5"/>
  <c r="J6" i="5"/>
  <c r="K6" i="5"/>
  <c r="L6" i="5"/>
  <c r="M6" i="5"/>
  <c r="B6" i="5"/>
  <c r="C5" i="5"/>
  <c r="D5" i="5"/>
  <c r="E5" i="5"/>
  <c r="F5" i="5"/>
  <c r="G5" i="5"/>
  <c r="H5" i="5"/>
  <c r="I5" i="5"/>
  <c r="J5" i="5"/>
  <c r="K5" i="5"/>
  <c r="L5" i="5"/>
  <c r="M5" i="5"/>
  <c r="B5" i="5"/>
  <c r="M4" i="5"/>
  <c r="C4" i="5"/>
  <c r="D4" i="5"/>
  <c r="E4" i="5"/>
  <c r="F4" i="5"/>
  <c r="G4" i="5"/>
  <c r="H4" i="5"/>
  <c r="I4" i="5"/>
  <c r="J4" i="5"/>
  <c r="K4" i="5"/>
  <c r="L4" i="5"/>
  <c r="B4" i="5"/>
  <c r="C3" i="5"/>
  <c r="D3" i="5"/>
  <c r="E3" i="5"/>
  <c r="F3" i="5"/>
  <c r="G3" i="5"/>
  <c r="H3" i="5"/>
  <c r="I3" i="5"/>
  <c r="J3" i="5"/>
  <c r="K3" i="5"/>
  <c r="L3" i="5"/>
  <c r="M3" i="5"/>
  <c r="B3" i="5"/>
  <c r="C2" i="5"/>
  <c r="D2" i="5"/>
  <c r="E2" i="5"/>
  <c r="F2" i="5"/>
  <c r="G2" i="5"/>
  <c r="H2" i="5"/>
  <c r="I2" i="5"/>
  <c r="J2" i="5"/>
  <c r="K2" i="5"/>
  <c r="L2" i="5"/>
  <c r="M2" i="5"/>
  <c r="B2" i="5"/>
  <c r="I14" i="5"/>
  <c r="J14" i="5"/>
  <c r="K14" i="5"/>
  <c r="L14" i="5"/>
  <c r="M14" i="5"/>
  <c r="N20" i="4"/>
  <c r="N19" i="4"/>
  <c r="N16" i="4"/>
  <c r="N15" i="4"/>
  <c r="N14" i="4"/>
  <c r="N13" i="4"/>
  <c r="N12" i="4"/>
  <c r="N11" i="4"/>
  <c r="M20" i="4"/>
  <c r="M19" i="4"/>
  <c r="N10" i="4"/>
  <c r="N5" i="4"/>
  <c r="M5" i="4"/>
  <c r="N3" i="4"/>
  <c r="N2" i="4"/>
  <c r="R4" i="4" l="1"/>
  <c r="N18" i="5"/>
  <c r="Q4" i="4"/>
  <c r="N17" i="5"/>
  <c r="P4" i="4"/>
  <c r="N16" i="5"/>
  <c r="N2" i="5"/>
  <c r="N3" i="5"/>
  <c r="O4" i="4"/>
  <c r="N15" i="5"/>
  <c r="N6" i="5"/>
  <c r="N5" i="5"/>
  <c r="N4" i="5"/>
  <c r="N4" i="4"/>
  <c r="FZ6" i="3"/>
  <c r="FZ8" i="3" s="1"/>
  <c r="B15" i="6" s="1"/>
  <c r="GA6" i="3"/>
  <c r="GA8" i="3" s="1"/>
  <c r="C15" i="6" s="1"/>
  <c r="GB6" i="3"/>
  <c r="GB8" i="3" s="1"/>
  <c r="D15" i="6" s="1"/>
  <c r="GC6" i="3"/>
  <c r="GC8" i="3" s="1"/>
  <c r="E15" i="6" s="1"/>
  <c r="GD6" i="3"/>
  <c r="GD8" i="3" s="1"/>
  <c r="F15" i="6" s="1"/>
  <c r="GE6" i="3"/>
  <c r="GE8" i="3" s="1"/>
  <c r="G15" i="6" s="1"/>
  <c r="GF6" i="3"/>
  <c r="GF8" i="3" s="1"/>
  <c r="H15" i="6" s="1"/>
  <c r="GG6" i="3"/>
  <c r="GG8" i="3" s="1"/>
  <c r="I15" i="6" s="1"/>
  <c r="GH6" i="3"/>
  <c r="GH8" i="3" s="1"/>
  <c r="J15" i="6" s="1"/>
  <c r="GI6" i="3"/>
  <c r="GI8" i="3" s="1"/>
  <c r="K15" i="6" s="1"/>
  <c r="GJ6" i="3"/>
  <c r="GJ8" i="3" s="1"/>
  <c r="L15" i="6" s="1"/>
  <c r="GK6" i="3"/>
  <c r="GK8" i="3" s="1"/>
  <c r="M15" i="6" s="1"/>
  <c r="FZ23" i="3"/>
  <c r="GA23" i="3"/>
  <c r="GB23" i="3"/>
  <c r="GC23" i="3"/>
  <c r="GD23" i="3"/>
  <c r="GE23" i="3"/>
  <c r="GF23" i="3"/>
  <c r="GG23" i="3"/>
  <c r="GH23" i="3"/>
  <c r="GI23" i="3"/>
  <c r="GJ23" i="3"/>
  <c r="GK23" i="3"/>
  <c r="FZ39" i="3"/>
  <c r="GA39" i="3"/>
  <c r="GB39" i="3"/>
  <c r="GC39" i="3"/>
  <c r="GD39" i="3"/>
  <c r="GE39" i="3"/>
  <c r="GF39" i="3"/>
  <c r="GG39" i="3"/>
  <c r="GH39" i="3"/>
  <c r="GJ39" i="3"/>
  <c r="GK39" i="3"/>
  <c r="FU6" i="3"/>
  <c r="FU8" i="3" s="1"/>
  <c r="I14" i="6" s="1"/>
  <c r="G7" i="4"/>
  <c r="H14" i="5"/>
  <c r="G14" i="5"/>
  <c r="F14" i="5"/>
  <c r="E14" i="5"/>
  <c r="D14" i="5"/>
  <c r="C14" i="5"/>
  <c r="B14" i="5"/>
  <c r="FN6" i="3"/>
  <c r="FN8" i="3" s="1"/>
  <c r="D14" i="6" s="1"/>
  <c r="FN39" i="3"/>
  <c r="FO23" i="3"/>
  <c r="FP23" i="3"/>
  <c r="FQ23" i="3"/>
  <c r="FR23" i="3"/>
  <c r="FS23" i="3"/>
  <c r="FT23" i="3"/>
  <c r="FU23" i="3"/>
  <c r="FV23" i="3"/>
  <c r="FW23" i="3"/>
  <c r="FX23" i="3"/>
  <c r="FY23" i="3"/>
  <c r="FN23" i="3"/>
  <c r="FO6" i="3"/>
  <c r="FO8" i="3" s="1"/>
  <c r="FP6" i="3"/>
  <c r="FP8" i="3" s="1"/>
  <c r="FQ6" i="3"/>
  <c r="FQ8" i="3" s="1"/>
  <c r="E14" i="6" s="1"/>
  <c r="FR6" i="3"/>
  <c r="FR8" i="3" s="1"/>
  <c r="F14" i="6" s="1"/>
  <c r="FS6" i="3"/>
  <c r="FS8" i="3" s="1"/>
  <c r="G14" i="6" s="1"/>
  <c r="FT6" i="3"/>
  <c r="FT8" i="3" s="1"/>
  <c r="FV6" i="3"/>
  <c r="FV8" i="3" s="1"/>
  <c r="J14" i="6" s="1"/>
  <c r="FW6" i="3"/>
  <c r="FW8" i="3" s="1"/>
  <c r="K14" i="6" s="1"/>
  <c r="FX6" i="3"/>
  <c r="FX8" i="3" s="1"/>
  <c r="L14" i="6" s="1"/>
  <c r="FY6" i="3"/>
  <c r="FY8" i="3" s="1"/>
  <c r="M14" i="6" s="1"/>
  <c r="FO39" i="3"/>
  <c r="FP39" i="3"/>
  <c r="FQ39" i="3"/>
  <c r="FR39" i="3"/>
  <c r="FS39" i="3"/>
  <c r="FT39" i="3"/>
  <c r="FU39" i="3"/>
  <c r="FV39" i="3"/>
  <c r="FW39" i="3"/>
  <c r="FX39" i="3"/>
  <c r="FY39" i="3"/>
  <c r="FM12" i="3"/>
  <c r="FM15" i="3"/>
  <c r="FM37" i="3"/>
  <c r="FM4" i="3"/>
  <c r="FM3" i="3"/>
  <c r="M13" i="5" s="1"/>
  <c r="FM21" i="3"/>
  <c r="FM17" i="3"/>
  <c r="FM18" i="3"/>
  <c r="FM16" i="3"/>
  <c r="FM14" i="3"/>
  <c r="FM13" i="3"/>
  <c r="FK12" i="3"/>
  <c r="FK16" i="3"/>
  <c r="FK21" i="3"/>
  <c r="FK23" i="3" s="1"/>
  <c r="FL12" i="3"/>
  <c r="FL4" i="3"/>
  <c r="FL3" i="3"/>
  <c r="L13" i="5" s="1"/>
  <c r="FL22" i="3"/>
  <c r="FL21" i="3"/>
  <c r="FL34" i="3"/>
  <c r="FL18" i="3"/>
  <c r="FL17" i="3"/>
  <c r="FL16" i="3"/>
  <c r="FL15" i="3"/>
  <c r="FL14" i="3"/>
  <c r="FL13" i="3"/>
  <c r="FL5" i="3"/>
  <c r="FK4" i="3"/>
  <c r="FK3" i="3"/>
  <c r="K13" i="5" s="1"/>
  <c r="FK34" i="3"/>
  <c r="FK18" i="3"/>
  <c r="FK17" i="3"/>
  <c r="FK14" i="3"/>
  <c r="FK13" i="3"/>
  <c r="FK5" i="3"/>
  <c r="FJ12" i="3"/>
  <c r="FJ5" i="3"/>
  <c r="FJ4" i="3"/>
  <c r="FJ3" i="3"/>
  <c r="J13" i="5" s="1"/>
  <c r="FJ14" i="3"/>
  <c r="FJ34" i="3"/>
  <c r="FJ22" i="3"/>
  <c r="FJ21" i="3"/>
  <c r="FJ23" i="3" s="1" a="1"/>
  <c r="FJ23" i="3" s="1"/>
  <c r="FJ18" i="3"/>
  <c r="FJ17" i="3"/>
  <c r="M15" i="4" s="1"/>
  <c r="FJ16" i="3"/>
  <c r="FJ15" i="3"/>
  <c r="FJ13" i="3"/>
  <c r="ED23" i="3"/>
  <c r="EE23" i="3"/>
  <c r="EF23" i="3"/>
  <c r="EG23" i="3"/>
  <c r="EH23" i="3"/>
  <c r="EI23" i="3"/>
  <c r="EJ23" i="3"/>
  <c r="EK23" i="3"/>
  <c r="EL23" i="3"/>
  <c r="EM23" i="3"/>
  <c r="EN23" i="3"/>
  <c r="EO23" i="3"/>
  <c r="EP23" i="3"/>
  <c r="EQ23" i="3"/>
  <c r="ER23" i="3"/>
  <c r="ES23" i="3"/>
  <c r="ET23" i="3"/>
  <c r="EU23" i="3"/>
  <c r="EV23" i="3"/>
  <c r="EW23" i="3"/>
  <c r="EX23" i="3"/>
  <c r="EY23" i="3"/>
  <c r="EZ23" i="3"/>
  <c r="FA23" i="3"/>
  <c r="FB23" i="3"/>
  <c r="FC23" i="3"/>
  <c r="FD23" i="3"/>
  <c r="FE23" i="3"/>
  <c r="FF23" i="3"/>
  <c r="FG23" i="3"/>
  <c r="M16" i="4" l="1"/>
  <c r="N14" i="5"/>
  <c r="M11" i="4"/>
  <c r="H14" i="6"/>
  <c r="FL23" i="3"/>
  <c r="ED39" i="3"/>
  <c r="EE39" i="3"/>
  <c r="EF39" i="3"/>
  <c r="EG39" i="3"/>
  <c r="EH39" i="3"/>
  <c r="EI39" i="3"/>
  <c r="EJ39" i="3"/>
  <c r="EK39" i="3"/>
  <c r="EL39" i="3"/>
  <c r="EM39" i="3"/>
  <c r="EN39" i="3"/>
  <c r="EO39" i="3"/>
  <c r="EP39" i="3"/>
  <c r="EQ39" i="3"/>
  <c r="ER39" i="3"/>
  <c r="ES39" i="3"/>
  <c r="ET39" i="3"/>
  <c r="EU39" i="3"/>
  <c r="EV39" i="3"/>
  <c r="EW39" i="3"/>
  <c r="EX39" i="3"/>
  <c r="EY39" i="3"/>
  <c r="EZ39" i="3"/>
  <c r="FA39" i="3"/>
  <c r="FB39" i="3"/>
  <c r="FC39" i="3"/>
  <c r="FD39" i="3"/>
  <c r="FE39" i="3"/>
  <c r="FF39" i="3"/>
  <c r="FG39" i="3"/>
  <c r="FH39" i="3"/>
  <c r="FJ39" i="3"/>
  <c r="FK39" i="3"/>
  <c r="FL39" i="3"/>
  <c r="FM39" i="3"/>
  <c r="EC39" i="3"/>
  <c r="DV39" i="3"/>
  <c r="DW39" i="3"/>
  <c r="DX39" i="3"/>
  <c r="DY39" i="3"/>
  <c r="DZ39" i="3"/>
  <c r="EA39" i="3"/>
  <c r="EB39" i="3"/>
  <c r="DP39" i="3"/>
  <c r="DQ39" i="3"/>
  <c r="DT39" i="3"/>
  <c r="FI34" i="3"/>
  <c r="FI39" i="3" s="1"/>
  <c r="FI13" i="3"/>
  <c r="FI12" i="3"/>
  <c r="FI5" i="3"/>
  <c r="FI4" i="3"/>
  <c r="FI3" i="3"/>
  <c r="I13" i="5" s="1"/>
  <c r="FI23" i="3"/>
  <c r="FH12" i="3"/>
  <c r="FH4" i="3"/>
  <c r="FH3" i="3"/>
  <c r="H13" i="5" s="1"/>
  <c r="FH23" i="3"/>
  <c r="DY4" i="3" l="1"/>
  <c r="DY3" i="3"/>
  <c r="I12" i="5" s="1"/>
  <c r="DY12" i="3"/>
  <c r="DW3" i="3"/>
  <c r="G12" i="5" s="1"/>
  <c r="DW15" i="3"/>
  <c r="DW12" i="3"/>
  <c r="DW4" i="3"/>
  <c r="DZ4" i="3"/>
  <c r="DZ6" i="3" s="1"/>
  <c r="FG12" i="3"/>
  <c r="FG4" i="3"/>
  <c r="FG5" i="3"/>
  <c r="FF4" i="3"/>
  <c r="FD4" i="3"/>
  <c r="FC4" i="3"/>
  <c r="FB4" i="3"/>
  <c r="EA4" i="3"/>
  <c r="EA6" i="3" s="1"/>
  <c r="DX4" i="3"/>
  <c r="DU4" i="3"/>
  <c r="DV4" i="3"/>
  <c r="EB23" i="3" l="1"/>
  <c r="EB12" i="3"/>
  <c r="EB4" i="3"/>
  <c r="EB6" i="3" s="1"/>
  <c r="EB3" i="3"/>
  <c r="L12" i="5" s="1"/>
  <c r="EA23" i="3"/>
  <c r="EA12" i="3"/>
  <c r="EA3" i="3"/>
  <c r="K12" i="5" s="1"/>
  <c r="FG13" i="3"/>
  <c r="M13" i="4" s="1"/>
  <c r="FG14" i="3"/>
  <c r="FF12" i="3"/>
  <c r="FF3" i="3"/>
  <c r="F13" i="5" s="1"/>
  <c r="FE16" i="3"/>
  <c r="M14" i="4" s="1"/>
  <c r="FE12" i="3"/>
  <c r="FE4" i="3"/>
  <c r="M3" i="4" s="1"/>
  <c r="FE3" i="3"/>
  <c r="E13" i="5" s="1"/>
  <c r="FD14" i="3"/>
  <c r="FD12" i="3"/>
  <c r="FD5" i="3"/>
  <c r="FD3" i="3"/>
  <c r="D13" i="5" s="1"/>
  <c r="FC14" i="3"/>
  <c r="FC12" i="3"/>
  <c r="FC3" i="3"/>
  <c r="C13" i="5" s="1"/>
  <c r="FB12" i="3"/>
  <c r="FB5" i="3"/>
  <c r="EC12" i="3"/>
  <c r="EC4" i="3"/>
  <c r="EC3" i="3"/>
  <c r="M12" i="5" s="1"/>
  <c r="EC23" i="3"/>
  <c r="M12" i="4" l="1"/>
  <c r="M10" i="4"/>
  <c r="EB8" i="3"/>
  <c r="EA8" i="3"/>
  <c r="FB3" i="3"/>
  <c r="FL6" i="3"/>
  <c r="FL8" i="3" s="1"/>
  <c r="FK6" i="3"/>
  <c r="FK8" i="3" s="1"/>
  <c r="FG6" i="3"/>
  <c r="FG8" i="3" s="1"/>
  <c r="FD6" i="3"/>
  <c r="FD8" i="3" s="1"/>
  <c r="FC6" i="3"/>
  <c r="FC8" i="3" s="1"/>
  <c r="FB6" i="3"/>
  <c r="FM6" i="3"/>
  <c r="FM8" i="3" s="1"/>
  <c r="FJ6" i="3"/>
  <c r="FI6" i="3"/>
  <c r="FI8" i="3" s="1"/>
  <c r="FH6" i="3"/>
  <c r="FF6" i="3"/>
  <c r="FE6" i="3"/>
  <c r="FE8" i="3" s="1"/>
  <c r="M2" i="4" l="1"/>
  <c r="M4" i="4" s="1"/>
  <c r="B13" i="5"/>
  <c r="N13" i="5" s="1"/>
  <c r="FB8" i="3"/>
  <c r="FJ8" i="3"/>
  <c r="FF8" i="3"/>
  <c r="FH8" i="3"/>
  <c r="DZ3" i="3" l="1"/>
  <c r="J12" i="5" s="1"/>
  <c r="DZ12" i="3"/>
  <c r="DX12" i="3" l="1"/>
  <c r="DX3" i="3" l="1"/>
  <c r="H12" i="5" s="1"/>
  <c r="DV12" i="3" l="1"/>
  <c r="DV3" i="3"/>
  <c r="F12" i="5" s="1"/>
  <c r="DU34" i="3" l="1"/>
  <c r="DU39" i="3" s="1"/>
  <c r="DU16" i="3"/>
  <c r="DU13" i="3"/>
  <c r="DU12" i="3"/>
  <c r="DU3" i="3"/>
  <c r="E12" i="5" s="1"/>
  <c r="L20" i="4" l="1"/>
  <c r="L19" i="4"/>
  <c r="L16" i="4"/>
  <c r="L15" i="4"/>
  <c r="L14" i="4"/>
  <c r="L12" i="4"/>
  <c r="L11" i="4"/>
  <c r="DT12" i="3" l="1"/>
  <c r="DT4" i="3"/>
  <c r="DT3" i="3"/>
  <c r="D12" i="5" s="1"/>
  <c r="DR4" i="3"/>
  <c r="DR5" i="3"/>
  <c r="DS27" i="3" l="1"/>
  <c r="DS39" i="3" s="1"/>
  <c r="DS13" i="3"/>
  <c r="DS12" i="3"/>
  <c r="DS4" i="3"/>
  <c r="L3" i="4" s="1"/>
  <c r="DS3" i="3"/>
  <c r="C12" i="5" s="1"/>
  <c r="DR36" i="3"/>
  <c r="DR39" i="3" s="1"/>
  <c r="DR3" i="3"/>
  <c r="DR12" i="3"/>
  <c r="DR13" i="3"/>
  <c r="L10" i="4" l="1"/>
  <c r="L2" i="4"/>
  <c r="L4" i="4" s="1"/>
  <c r="B12" i="5"/>
  <c r="N12" i="5" s="1"/>
  <c r="L13" i="4"/>
  <c r="K20" i="4"/>
  <c r="K19" i="4"/>
  <c r="K16" i="4"/>
  <c r="K15" i="4"/>
  <c r="DP21" i="3"/>
  <c r="DP14" i="3"/>
  <c r="DP12" i="3"/>
  <c r="DP13" i="3"/>
  <c r="K13" i="4" s="1"/>
  <c r="DP4" i="3"/>
  <c r="DP3" i="3"/>
  <c r="L11" i="5" l="1"/>
  <c r="U8" i="4"/>
  <c r="DQ4" i="3"/>
  <c r="DQ14" i="3" l="1"/>
  <c r="K12" i="4" s="1"/>
  <c r="DQ12" i="3"/>
  <c r="DQ5" i="3"/>
  <c r="DQ3" i="3"/>
  <c r="M11" i="5" s="1"/>
  <c r="DO6" i="3" l="1"/>
  <c r="EG8" i="3"/>
  <c r="EK8" i="3"/>
  <c r="EG6" i="3"/>
  <c r="EH6" i="3"/>
  <c r="EH8" i="3" s="1"/>
  <c r="EK6" i="3"/>
  <c r="EL6" i="3"/>
  <c r="EL8" i="3" s="1"/>
  <c r="ED6" i="3"/>
  <c r="EE6" i="3"/>
  <c r="EF6" i="3"/>
  <c r="EF8" i="3" s="1"/>
  <c r="EI6" i="3"/>
  <c r="EJ6" i="3"/>
  <c r="EJ8" i="3" s="1"/>
  <c r="EM6" i="3"/>
  <c r="ED8" i="3"/>
  <c r="EE8" i="3"/>
  <c r="EI8" i="3"/>
  <c r="EM8" i="3"/>
  <c r="EN6" i="3"/>
  <c r="EO6" i="3"/>
  <c r="EP6" i="3"/>
  <c r="EQ6" i="3"/>
  <c r="ER6" i="3"/>
  <c r="ES6" i="3"/>
  <c r="ET6" i="3"/>
  <c r="EU6" i="3"/>
  <c r="EV6" i="3"/>
  <c r="EW6" i="3"/>
  <c r="EX6" i="3"/>
  <c r="EY6" i="3"/>
  <c r="EZ6" i="3"/>
  <c r="FA6" i="3"/>
  <c r="EN8" i="3"/>
  <c r="EO8" i="3"/>
  <c r="EP8" i="3"/>
  <c r="EQ8" i="3"/>
  <c r="ER8" i="3"/>
  <c r="ES8" i="3"/>
  <c r="ET8" i="3"/>
  <c r="EU8" i="3"/>
  <c r="EV8" i="3"/>
  <c r="EW8" i="3"/>
  <c r="EX8" i="3"/>
  <c r="EY8" i="3"/>
  <c r="EZ8" i="3"/>
  <c r="FA8" i="3"/>
  <c r="DS6" i="3"/>
  <c r="DS8" i="3" s="1"/>
  <c r="DT6" i="3"/>
  <c r="DT8" i="3" s="1"/>
  <c r="DU6" i="3"/>
  <c r="DU8" i="3" s="1"/>
  <c r="DV6" i="3"/>
  <c r="DV8" i="3" s="1"/>
  <c r="DW6" i="3"/>
  <c r="DW8" i="3" s="1"/>
  <c r="DX6" i="3"/>
  <c r="DX8" i="3" s="1"/>
  <c r="DY6" i="3"/>
  <c r="DZ8" i="3"/>
  <c r="EC6" i="3"/>
  <c r="EC8" i="3" s="1"/>
  <c r="DY8" i="3"/>
  <c r="DR23" i="3"/>
  <c r="DS23" i="3"/>
  <c r="DT23" i="3"/>
  <c r="DU23" i="3"/>
  <c r="DV23" i="3"/>
  <c r="DW23" i="3"/>
  <c r="DX23" i="3"/>
  <c r="DY23" i="3"/>
  <c r="DZ23" i="3"/>
  <c r="DQ6" i="3"/>
  <c r="DQ8" i="3" s="1"/>
  <c r="M11" i="6" s="1"/>
  <c r="DQ23" i="3"/>
  <c r="DO12" i="3" l="1"/>
  <c r="DO3" i="3"/>
  <c r="CS4" i="3" l="1"/>
  <c r="CT4" i="3"/>
  <c r="CU4" i="3"/>
  <c r="CV4" i="3"/>
  <c r="CW4" i="3"/>
  <c r="CX4" i="3"/>
  <c r="CY4" i="3"/>
  <c r="CZ4" i="3"/>
  <c r="DA4" i="3"/>
  <c r="DL4" i="3"/>
  <c r="DN4" i="3"/>
  <c r="K11" i="5" l="1"/>
  <c r="DO39" i="3" l="1"/>
  <c r="DN39" i="3"/>
  <c r="DM39" i="3"/>
  <c r="DL39" i="3"/>
  <c r="DK39" i="3"/>
  <c r="DO8" i="3"/>
  <c r="K11" i="6" s="1"/>
  <c r="DN6" i="3"/>
  <c r="DL6" i="3"/>
  <c r="DH6" i="3"/>
  <c r="DL23" i="3"/>
  <c r="DK23" i="3"/>
  <c r="DN12" i="3" l="1"/>
  <c r="DN3" i="3"/>
  <c r="J11" i="5" s="1"/>
  <c r="DM12" i="3"/>
  <c r="DM4" i="3"/>
  <c r="DM6" i="3" s="1"/>
  <c r="DM3" i="3"/>
  <c r="DL12" i="3"/>
  <c r="DL3" i="3"/>
  <c r="H11" i="5" s="1"/>
  <c r="I11" i="5" l="1"/>
  <c r="DM8" i="3"/>
  <c r="I11" i="6" s="1"/>
  <c r="DL8" i="3"/>
  <c r="H11" i="6" s="1"/>
  <c r="DK3" i="3"/>
  <c r="DJ4" i="3" l="1"/>
  <c r="DM23" i="3"/>
  <c r="DK12" i="3" l="1"/>
  <c r="DK4" i="3"/>
  <c r="DJ12" i="3"/>
  <c r="DJ3" i="3"/>
  <c r="CZ39" i="3"/>
  <c r="DA39" i="3"/>
  <c r="DB39" i="3"/>
  <c r="DC39" i="3"/>
  <c r="DD39" i="3"/>
  <c r="DE39" i="3"/>
  <c r="CY39" i="3"/>
  <c r="DG39" i="3"/>
  <c r="DH39" i="3"/>
  <c r="DI39" i="3"/>
  <c r="DJ39" i="3"/>
  <c r="DF39" i="3"/>
  <c r="DI12" i="3"/>
  <c r="DI3" i="3"/>
  <c r="DI5" i="3"/>
  <c r="DI4" i="3"/>
  <c r="K3" i="4" l="1"/>
  <c r="F11" i="5"/>
  <c r="E11" i="5"/>
  <c r="G11" i="5"/>
  <c r="DN8" i="3"/>
  <c r="J11" i="6" s="1"/>
  <c r="DP6" i="3"/>
  <c r="DP8" i="3" s="1"/>
  <c r="L11" i="6" s="1"/>
  <c r="DN23" i="3"/>
  <c r="DO23" i="3"/>
  <c r="DP23" i="3"/>
  <c r="DK6" i="3"/>
  <c r="DK8" i="3" s="1"/>
  <c r="G11" i="6" s="1"/>
  <c r="DH12" i="3" l="1"/>
  <c r="DH3" i="3"/>
  <c r="DG12" i="3"/>
  <c r="DG16" i="3"/>
  <c r="DG15" i="3"/>
  <c r="K11" i="4" s="1"/>
  <c r="DG3" i="3"/>
  <c r="C11" i="5" s="1"/>
  <c r="D11" i="5" l="1"/>
  <c r="DH8" i="3"/>
  <c r="D11" i="6" s="1"/>
  <c r="DJ23" i="3"/>
  <c r="DJ6" i="3"/>
  <c r="DI23" i="3"/>
  <c r="DI6" i="3"/>
  <c r="DH23" i="3"/>
  <c r="DJ8" i="3" l="1"/>
  <c r="F11" i="6" s="1"/>
  <c r="DI8" i="3"/>
  <c r="E11" i="6" s="1"/>
  <c r="DC16" i="3"/>
  <c r="DC12" i="3"/>
  <c r="DC3" i="3"/>
  <c r="K10" i="5" s="1"/>
  <c r="DF16" i="3"/>
  <c r="K14" i="4" s="1"/>
  <c r="DF12" i="3"/>
  <c r="K10" i="4" s="1"/>
  <c r="DF3" i="3"/>
  <c r="K2" i="4" s="1"/>
  <c r="DE15" i="3"/>
  <c r="DE12" i="3"/>
  <c r="DE5" i="3"/>
  <c r="DE3" i="3"/>
  <c r="M10" i="5" s="1"/>
  <c r="K4" i="4" l="1"/>
  <c r="B11" i="5"/>
  <c r="N11" i="5" s="1"/>
  <c r="DG23" i="3"/>
  <c r="DG6" i="3"/>
  <c r="DG8" i="3" s="1"/>
  <c r="C11" i="6" s="1"/>
  <c r="DF23" i="3"/>
  <c r="DF6" i="3"/>
  <c r="DF8" i="3" s="1"/>
  <c r="B11" i="6" s="1"/>
  <c r="DD16" i="3"/>
  <c r="DD12" i="3"/>
  <c r="DD4" i="3"/>
  <c r="DD3" i="3"/>
  <c r="L10" i="5" s="1"/>
  <c r="DB3" i="3" l="1"/>
  <c r="J10" i="5" s="1"/>
  <c r="J11" i="4" l="1"/>
  <c r="J20" i="4"/>
  <c r="J19" i="4"/>
  <c r="J15" i="4"/>
  <c r="J16" i="4"/>
  <c r="DA12" i="3" l="1"/>
  <c r="DA3" i="3"/>
  <c r="I10" i="5" s="1"/>
  <c r="DB12" i="3"/>
  <c r="DB4" i="3"/>
  <c r="DB6" i="3" l="1"/>
  <c r="DB8" i="3" s="1"/>
  <c r="J10" i="6" s="1"/>
  <c r="CZ14" i="3" l="1"/>
  <c r="J12" i="4" s="1"/>
  <c r="CZ13" i="3"/>
  <c r="CZ12" i="3"/>
  <c r="CZ3" i="3"/>
  <c r="H10" i="5" s="1"/>
  <c r="CY12" i="3"/>
  <c r="CY3" i="3"/>
  <c r="G10" i="5" s="1"/>
  <c r="CX12" i="3"/>
  <c r="CX3" i="3"/>
  <c r="F10" i="5" s="1"/>
  <c r="CW16" i="3" l="1"/>
  <c r="CW12" i="3"/>
  <c r="CW5" i="3"/>
  <c r="CW3" i="3"/>
  <c r="E10" i="5" s="1"/>
  <c r="CW6" i="3" l="1"/>
  <c r="CW8" i="3" s="1"/>
  <c r="E10" i="6" s="1"/>
  <c r="CX6" i="3"/>
  <c r="CX8" i="3" s="1"/>
  <c r="F10" i="6" s="1"/>
  <c r="CY6" i="3"/>
  <c r="CY8" i="3" s="1"/>
  <c r="G10" i="6" s="1"/>
  <c r="CZ6" i="3"/>
  <c r="CZ8" i="3" s="1"/>
  <c r="H10" i="6" s="1"/>
  <c r="DA6" i="3"/>
  <c r="DA8" i="3" s="1"/>
  <c r="I10" i="6" s="1"/>
  <c r="DC6" i="3"/>
  <c r="DC8" i="3" s="1"/>
  <c r="K10" i="6" s="1"/>
  <c r="DD6" i="3"/>
  <c r="DD8" i="3" s="1"/>
  <c r="L10" i="6" s="1"/>
  <c r="DE6" i="3"/>
  <c r="DE8" i="3" s="1"/>
  <c r="M10" i="6" s="1"/>
  <c r="CU34" i="3"/>
  <c r="CV12" i="3"/>
  <c r="CU13" i="3"/>
  <c r="J13" i="4" s="1"/>
  <c r="CU12" i="3"/>
  <c r="CT16" i="3"/>
  <c r="J14" i="4" s="1"/>
  <c r="CT12" i="3"/>
  <c r="CV3" i="3"/>
  <c r="D10" i="5" s="1"/>
  <c r="CU3" i="3"/>
  <c r="C10" i="5" s="1"/>
  <c r="CT3" i="3"/>
  <c r="B10" i="5" s="1"/>
  <c r="N10" i="5" l="1"/>
  <c r="J2" i="4"/>
  <c r="CU6" i="3"/>
  <c r="CU8" i="3" s="1"/>
  <c r="C10" i="6" s="1"/>
  <c r="CV6" i="3"/>
  <c r="CV8" i="3" s="1"/>
  <c r="D10" i="6" s="1"/>
  <c r="J3" i="4"/>
  <c r="J10" i="4"/>
  <c r="CT6" i="3"/>
  <c r="CT8" i="3" s="1"/>
  <c r="B10" i="6" s="1"/>
  <c r="CR39" i="3"/>
  <c r="J4" i="4" l="1"/>
  <c r="CS12" i="3"/>
  <c r="CS3" i="3"/>
  <c r="CS26" i="3" l="1"/>
  <c r="CS39" i="3" s="1"/>
  <c r="CS13" i="3"/>
  <c r="CQ3" i="3" l="1"/>
  <c r="C9" i="5" l="1"/>
  <c r="D9" i="5"/>
  <c r="E9" i="5"/>
  <c r="F9" i="5"/>
  <c r="G9" i="5"/>
  <c r="K9" i="5"/>
  <c r="M9" i="5"/>
  <c r="B9" i="5"/>
  <c r="CS6" i="3"/>
  <c r="CS8" i="3" s="1"/>
  <c r="M9" i="6" s="1"/>
  <c r="CH6" i="3"/>
  <c r="CH8" i="3" s="1"/>
  <c r="B9" i="6" s="1"/>
  <c r="CI6" i="3"/>
  <c r="CI8" i="3" s="1"/>
  <c r="C9" i="6" s="1"/>
  <c r="CJ6" i="3"/>
  <c r="CJ8" i="3" s="1"/>
  <c r="D9" i="6" s="1"/>
  <c r="CK6" i="3"/>
  <c r="CK8" i="3" s="1"/>
  <c r="E9" i="6" s="1"/>
  <c r="CL6" i="3"/>
  <c r="CL8" i="3" s="1"/>
  <c r="F9" i="6" s="1"/>
  <c r="CM6" i="3"/>
  <c r="CM8" i="3" s="1"/>
  <c r="G9" i="6" s="1"/>
  <c r="CR4" i="3"/>
  <c r="CR16" i="3"/>
  <c r="CR12" i="3"/>
  <c r="CR3" i="3"/>
  <c r="L9" i="5" s="1"/>
  <c r="CR14" i="3"/>
  <c r="CR13" i="3"/>
  <c r="CR5" i="3"/>
  <c r="CQ12" i="3"/>
  <c r="CQ4" i="3"/>
  <c r="CQ34" i="3"/>
  <c r="CQ22" i="3"/>
  <c r="CQ21" i="3"/>
  <c r="CQ17" i="3"/>
  <c r="CQ16" i="3"/>
  <c r="CQ15" i="3"/>
  <c r="CQ14" i="3"/>
  <c r="CQ13" i="3"/>
  <c r="CQ5" i="3"/>
  <c r="CP12" i="3"/>
  <c r="CP15" i="3"/>
  <c r="CP4" i="3"/>
  <c r="CP6" i="3" s="1"/>
  <c r="CP3" i="3"/>
  <c r="CO12" i="3"/>
  <c r="CO4" i="3"/>
  <c r="CO3" i="3"/>
  <c r="I9" i="5" s="1"/>
  <c r="CO5" i="3"/>
  <c r="CO38" i="3"/>
  <c r="CO37" i="3"/>
  <c r="CO34" i="3"/>
  <c r="CO6" i="3" l="1"/>
  <c r="CO8" i="3" s="1"/>
  <c r="I9" i="6" s="1"/>
  <c r="CR6" i="3"/>
  <c r="CR8" i="3" s="1"/>
  <c r="L9" i="6" s="1"/>
  <c r="CP8" i="3"/>
  <c r="J9" i="6" s="1"/>
  <c r="J9" i="5"/>
  <c r="CQ6" i="3"/>
  <c r="CQ8" i="3" s="1"/>
  <c r="K9" i="6" s="1"/>
  <c r="CO22" i="3"/>
  <c r="CO21" i="3"/>
  <c r="CO18" i="3"/>
  <c r="CO17" i="3"/>
  <c r="CO16" i="3"/>
  <c r="CO15" i="3"/>
  <c r="CO14" i="3"/>
  <c r="CO13" i="3"/>
  <c r="BJ39" i="3" l="1"/>
  <c r="BK39" i="3"/>
  <c r="BL39" i="3"/>
  <c r="BM39" i="3"/>
  <c r="BN39" i="3"/>
  <c r="BO39" i="3"/>
  <c r="BP39" i="3"/>
  <c r="BQ39" i="3"/>
  <c r="BR39" i="3"/>
  <c r="BS39" i="3"/>
  <c r="BT39" i="3"/>
  <c r="BU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N39" i="3"/>
  <c r="O39" i="3"/>
  <c r="P39" i="3"/>
  <c r="Q39" i="3"/>
  <c r="R39" i="3"/>
  <c r="S39" i="3"/>
  <c r="T39" i="3"/>
  <c r="U39" i="3"/>
  <c r="V39" i="3"/>
  <c r="W39" i="3"/>
  <c r="X39" i="3"/>
  <c r="Y39" i="3"/>
  <c r="C39" i="3"/>
  <c r="D39" i="3"/>
  <c r="E39" i="3"/>
  <c r="F39" i="3"/>
  <c r="G39" i="3"/>
  <c r="H39" i="3"/>
  <c r="I39" i="3"/>
  <c r="J39" i="3"/>
  <c r="K39" i="3"/>
  <c r="L39" i="3"/>
  <c r="M39" i="3"/>
  <c r="B39" i="3"/>
  <c r="BV39" i="3"/>
  <c r="BW39" i="3"/>
  <c r="BX39" i="3"/>
  <c r="BY39" i="3"/>
  <c r="BZ39" i="3"/>
  <c r="CA39" i="3"/>
  <c r="CB39" i="3"/>
  <c r="CD39" i="3"/>
  <c r="CE39" i="3"/>
  <c r="CF39" i="3"/>
  <c r="CG39" i="3"/>
  <c r="CH39" i="3"/>
  <c r="CI39" i="3"/>
  <c r="CJ39" i="3"/>
  <c r="CK39" i="3"/>
  <c r="CL39" i="3"/>
  <c r="CM39" i="3"/>
  <c r="CO39" i="3"/>
  <c r="CN39" i="3"/>
  <c r="CN23" i="3"/>
  <c r="CN4" i="3"/>
  <c r="CN6" i="3" s="1"/>
  <c r="CN3" i="3"/>
  <c r="CN8" i="3" l="1"/>
  <c r="H9" i="6" s="1"/>
  <c r="H9" i="5"/>
  <c r="N9" i="5" s="1"/>
  <c r="CT23" i="3"/>
  <c r="CU23" i="3"/>
  <c r="CV23" i="3"/>
  <c r="CW23" i="3"/>
  <c r="CX23" i="3"/>
  <c r="CY23" i="3"/>
  <c r="CZ23" i="3"/>
  <c r="DA23" i="3"/>
  <c r="DB23" i="3"/>
  <c r="DC23" i="3"/>
  <c r="DD23" i="3"/>
  <c r="DE23" i="3"/>
  <c r="CT39" i="3"/>
  <c r="CU39" i="3"/>
  <c r="CV39" i="3"/>
  <c r="CW39" i="3"/>
  <c r="CX39" i="3"/>
  <c r="I20" i="4"/>
  <c r="I19" i="4"/>
  <c r="I16" i="4"/>
  <c r="I15" i="4"/>
  <c r="I14" i="4"/>
  <c r="I13" i="4"/>
  <c r="I12" i="4"/>
  <c r="I11" i="4"/>
  <c r="I10" i="4"/>
  <c r="I3" i="4"/>
  <c r="I2" i="4"/>
  <c r="I4" i="4" l="1"/>
  <c r="CP39" i="3"/>
  <c r="CQ39" i="3"/>
  <c r="CR23" i="3"/>
  <c r="CS23" i="3"/>
  <c r="CQ23" i="3"/>
  <c r="CK23" i="3"/>
  <c r="CL23" i="3"/>
  <c r="CM23" i="3"/>
  <c r="CO23" i="3"/>
  <c r="CP23" i="3"/>
  <c r="CH23" i="3" l="1"/>
  <c r="CI23" i="3"/>
  <c r="CJ23" i="3"/>
  <c r="CD12" i="3" l="1"/>
  <c r="CD3" i="3" l="1"/>
  <c r="J8" i="5" s="1"/>
  <c r="CC14" i="3" l="1"/>
  <c r="CC16" i="3"/>
  <c r="CC15" i="3"/>
  <c r="CC13" i="3"/>
  <c r="CC34" i="3"/>
  <c r="CC39" i="3" s="1"/>
  <c r="CC4" i="3"/>
  <c r="CC12" i="3"/>
  <c r="CC3" i="3"/>
  <c r="I8" i="5" s="1"/>
  <c r="BY4" i="3" l="1"/>
  <c r="CB4" i="3" l="1"/>
  <c r="CB14" i="3"/>
  <c r="CB12" i="3"/>
  <c r="CB3" i="3"/>
  <c r="H8" i="5" s="1"/>
  <c r="CB5" i="3"/>
  <c r="CC8" i="3" l="1"/>
  <c r="CD8" i="3"/>
  <c r="CE8" i="3"/>
  <c r="K8" i="6" s="1"/>
  <c r="CF8" i="3"/>
  <c r="L8" i="6" s="1"/>
  <c r="CG8" i="3"/>
  <c r="M8" i="6" s="1"/>
  <c r="CB8" i="3"/>
  <c r="CA14" i="3"/>
  <c r="CA12" i="3"/>
  <c r="CA5" i="3"/>
  <c r="CA4" i="3"/>
  <c r="CA3" i="3"/>
  <c r="G8" i="5" s="1"/>
  <c r="CA18" i="3"/>
  <c r="CA17" i="3"/>
  <c r="CA16" i="3"/>
  <c r="CA15" i="3"/>
  <c r="CA13" i="3"/>
  <c r="BZ4" i="3"/>
  <c r="BZ5" i="3"/>
  <c r="BZ14" i="3"/>
  <c r="BZ13" i="3"/>
  <c r="BZ12" i="3"/>
  <c r="BZ22" i="3"/>
  <c r="BZ23" i="3" s="1"/>
  <c r="BZ3" i="3"/>
  <c r="F8" i="5" s="1"/>
  <c r="CA23" i="3"/>
  <c r="CB23" i="3"/>
  <c r="CC23" i="3"/>
  <c r="CD23" i="3"/>
  <c r="CE23" i="3"/>
  <c r="CF23" i="3"/>
  <c r="CG23" i="3"/>
  <c r="BY16" i="3"/>
  <c r="BY15" i="3"/>
  <c r="BY14" i="3"/>
  <c r="BY13" i="3"/>
  <c r="BY12" i="3"/>
  <c r="BY18" i="3"/>
  <c r="BY17" i="3"/>
  <c r="BY5" i="3"/>
  <c r="BY3" i="3"/>
  <c r="E8" i="5" s="1"/>
  <c r="CA8" i="3" l="1"/>
  <c r="BZ8" i="3"/>
  <c r="H20" i="4"/>
  <c r="H19" i="4"/>
  <c r="H16" i="4"/>
  <c r="H15" i="4"/>
  <c r="H13" i="4"/>
  <c r="H12" i="4"/>
  <c r="H11" i="4"/>
  <c r="E11" i="4"/>
  <c r="E10" i="4"/>
  <c r="B16" i="4"/>
  <c r="B15" i="4"/>
  <c r="C16" i="4"/>
  <c r="C15" i="4"/>
  <c r="D16" i="4"/>
  <c r="D15" i="4"/>
  <c r="E16" i="4"/>
  <c r="E15" i="4"/>
  <c r="F16" i="4"/>
  <c r="F15" i="4"/>
  <c r="G16" i="4"/>
  <c r="G15" i="4"/>
  <c r="G11" i="4"/>
  <c r="BX4" i="3" l="1"/>
  <c r="F2" i="4" l="1"/>
  <c r="G6" i="4"/>
  <c r="BV3" i="3"/>
  <c r="B8" i="5" s="1"/>
  <c r="BV9" i="3"/>
  <c r="BW9" i="3"/>
  <c r="BX12" i="3"/>
  <c r="G20" i="4"/>
  <c r="BW12" i="3" l="1"/>
  <c r="BW4" i="3"/>
  <c r="H3" i="4" s="1"/>
  <c r="BW3" i="3"/>
  <c r="C8" i="5" s="1"/>
  <c r="BX3" i="3"/>
  <c r="D8" i="5" s="1"/>
  <c r="BV16" i="3"/>
  <c r="H14" i="4" s="1"/>
  <c r="BV12" i="3"/>
  <c r="N8" i="5" l="1"/>
  <c r="H2" i="4"/>
  <c r="H4" i="4" s="1"/>
  <c r="H10" i="4"/>
  <c r="BU14" i="3"/>
  <c r="BU12" i="3"/>
  <c r="BU4" i="3"/>
  <c r="BU3" i="3"/>
  <c r="M7" i="5" s="1"/>
  <c r="BU5" i="3"/>
  <c r="BT12" i="3"/>
  <c r="BT4" i="3"/>
  <c r="BT3" i="3"/>
  <c r="L7" i="5" s="1"/>
  <c r="BS12" i="3"/>
  <c r="BS13" i="3"/>
  <c r="G13" i="4" s="1"/>
  <c r="BS4" i="3"/>
  <c r="BS3" i="3"/>
  <c r="K7" i="5" s="1"/>
  <c r="BR12" i="3"/>
  <c r="BR4" i="3"/>
  <c r="BR5" i="3"/>
  <c r="BR3" i="3"/>
  <c r="BO12" i="3"/>
  <c r="BO14" i="3"/>
  <c r="BO16" i="3"/>
  <c r="G14" i="4" s="1"/>
  <c r="BO4" i="3"/>
  <c r="G2" i="4" l="1"/>
  <c r="J7" i="5"/>
  <c r="N7" i="5" s="1"/>
  <c r="G12" i="4"/>
  <c r="G3" i="4"/>
  <c r="G10" i="4"/>
  <c r="BX23" i="3"/>
  <c r="BX8" i="3"/>
  <c r="BU8" i="3"/>
  <c r="BV8" i="3"/>
  <c r="BW8" i="3"/>
  <c r="BY8" i="3"/>
  <c r="BU23" i="3"/>
  <c r="BV23" i="3"/>
  <c r="BW23" i="3"/>
  <c r="BY23" i="3"/>
  <c r="BT5" i="3" l="1"/>
  <c r="BS5" i="3"/>
  <c r="BT23" i="3" l="1"/>
  <c r="BR8" i="3"/>
  <c r="BS8" i="3"/>
  <c r="BT8" i="3"/>
  <c r="G19" i="4" l="1"/>
  <c r="F20" i="4"/>
  <c r="BR23" i="3" l="1"/>
  <c r="BS23" i="3"/>
  <c r="BQ8" i="3"/>
  <c r="BO23" i="3" l="1"/>
  <c r="BP23" i="3"/>
  <c r="BQ23" i="3"/>
  <c r="BO8" i="3"/>
  <c r="BP8" i="3"/>
  <c r="BN23" i="3" l="1"/>
  <c r="BN8" i="3"/>
  <c r="BF8" i="3" l="1"/>
  <c r="BG8" i="3"/>
  <c r="BH8" i="3"/>
  <c r="BI8" i="3"/>
  <c r="BJ8" i="3"/>
  <c r="BK8" i="3"/>
  <c r="BL8" i="3"/>
  <c r="BM8" i="3"/>
  <c r="BM23" i="3" l="1"/>
  <c r="BL23" i="3" l="1"/>
  <c r="BK23" i="3" l="1"/>
  <c r="G4" i="4" l="1"/>
  <c r="BJ23" i="3"/>
  <c r="BI23" i="3" l="1"/>
  <c r="BH23" i="3" l="1"/>
  <c r="BG23" i="3" l="1"/>
  <c r="BE23" i="3" l="1"/>
  <c r="BF23" i="3"/>
  <c r="BE8" i="3" l="1"/>
  <c r="F19" i="4" l="1"/>
  <c r="F14" i="4"/>
  <c r="F13" i="4"/>
  <c r="F12" i="4"/>
  <c r="F11" i="4"/>
  <c r="F10" i="4"/>
  <c r="BD23" i="3"/>
  <c r="BD8" i="3"/>
  <c r="AR23" i="3" l="1"/>
  <c r="AS23" i="3"/>
  <c r="AT23" i="3"/>
  <c r="AU23" i="3"/>
  <c r="AV23" i="3"/>
  <c r="AW23" i="3"/>
  <c r="AX23" i="3"/>
  <c r="AY23" i="3"/>
  <c r="AZ23" i="3"/>
  <c r="BA23" i="3"/>
  <c r="BB23" i="3"/>
  <c r="BC23" i="3"/>
  <c r="AT8" i="3"/>
  <c r="AU8" i="3"/>
  <c r="AV8" i="3"/>
  <c r="AW8" i="3"/>
  <c r="AX8" i="3"/>
  <c r="AY8" i="3"/>
  <c r="AZ8" i="3"/>
  <c r="BA8" i="3"/>
  <c r="BB8" i="3"/>
  <c r="BC8" i="3"/>
  <c r="E20" i="4" l="1"/>
  <c r="E19" i="4"/>
  <c r="D20" i="4"/>
  <c r="D19" i="4"/>
  <c r="C20" i="4"/>
  <c r="C19" i="4"/>
  <c r="B20" i="4"/>
  <c r="B19" i="4"/>
  <c r="C4" i="4" l="1"/>
  <c r="D4" i="4"/>
  <c r="E4" i="4"/>
  <c r="B4" i="4"/>
  <c r="F4" i="4" l="1"/>
  <c r="AQ23" i="3"/>
  <c r="AP23" i="3"/>
  <c r="AS8" i="3"/>
  <c r="AR8" i="3"/>
  <c r="AQ8" i="3"/>
  <c r="AP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<sst xmlns="http://schemas.openxmlformats.org/spreadsheetml/2006/main" count="203" uniqueCount="106">
  <si>
    <t>2009/2010</t>
  </si>
  <si>
    <t>2010/2011</t>
  </si>
  <si>
    <t>2011/2012</t>
  </si>
  <si>
    <t>2012/2013</t>
  </si>
  <si>
    <t>2013/2014</t>
  </si>
  <si>
    <t>2014/2015</t>
  </si>
  <si>
    <t>2015/16</t>
  </si>
  <si>
    <t>2016/17</t>
  </si>
  <si>
    <t>2017/18</t>
  </si>
  <si>
    <t>Apr-09</t>
  </si>
  <si>
    <t>May-09</t>
  </si>
  <si>
    <t>Jun-09</t>
  </si>
  <si>
    <t>Jul-09</t>
  </si>
  <si>
    <t>Aug-09</t>
  </si>
  <si>
    <t>Sep-09</t>
  </si>
  <si>
    <t>Oct-09</t>
  </si>
  <si>
    <t>Nov-09</t>
  </si>
  <si>
    <t>Dec-09</t>
  </si>
  <si>
    <t>Jan-10</t>
  </si>
  <si>
    <t>Feb-10</t>
  </si>
  <si>
    <t>Mar-10</t>
  </si>
  <si>
    <t>Apr-10</t>
  </si>
  <si>
    <t>Total Requests received</t>
  </si>
  <si>
    <t>Responded to within 20 working days</t>
  </si>
  <si>
    <t>Responded to outside of 20 working days</t>
  </si>
  <si>
    <t>Timeliness</t>
  </si>
  <si>
    <t>% of requests within 20 working days</t>
  </si>
  <si>
    <t>Average no of working days to respond</t>
  </si>
  <si>
    <t>Outcome</t>
  </si>
  <si>
    <t>Information held provided</t>
  </si>
  <si>
    <t>Information not provided</t>
  </si>
  <si>
    <t>Not Held</t>
  </si>
  <si>
    <t>Partial disclosure</t>
  </si>
  <si>
    <t>Published Information</t>
  </si>
  <si>
    <t>Incomplete request</t>
  </si>
  <si>
    <t>Withdrawn</t>
  </si>
  <si>
    <t>Refusal notices</t>
  </si>
  <si>
    <t>S12</t>
  </si>
  <si>
    <t>S14</t>
  </si>
  <si>
    <t>Total Requests Refused</t>
  </si>
  <si>
    <t>.</t>
  </si>
  <si>
    <t>Exemptions applied</t>
  </si>
  <si>
    <t>S8</t>
  </si>
  <si>
    <t>S21</t>
  </si>
  <si>
    <t>S22</t>
  </si>
  <si>
    <t>S24</t>
  </si>
  <si>
    <t>S30</t>
  </si>
  <si>
    <t>S31</t>
  </si>
  <si>
    <t>S36</t>
  </si>
  <si>
    <t>S38</t>
  </si>
  <si>
    <t>S40</t>
  </si>
  <si>
    <t>S41</t>
  </si>
  <si>
    <t>S42</t>
  </si>
  <si>
    <t>S43</t>
  </si>
  <si>
    <t>S44</t>
  </si>
  <si>
    <t>Total Exemptions Applied</t>
  </si>
  <si>
    <t>Internal Review and ICO volumes</t>
  </si>
  <si>
    <t>Internal Reviews requested</t>
  </si>
  <si>
    <t>Internal Reviews upheld*</t>
  </si>
  <si>
    <t>Not-Held</t>
  </si>
  <si>
    <t>Not held</t>
  </si>
  <si>
    <t>Appeals to the Information Commissioner</t>
  </si>
  <si>
    <t>* Upheld means that the Council's original response is upheld.</t>
  </si>
  <si>
    <t>2009/10</t>
  </si>
  <si>
    <t>2010/11</t>
  </si>
  <si>
    <t>2011/12</t>
  </si>
  <si>
    <t>2012/13</t>
  </si>
  <si>
    <t xml:space="preserve">2013/14 </t>
  </si>
  <si>
    <t>2014/15</t>
  </si>
  <si>
    <t>2018/19</t>
  </si>
  <si>
    <t>2019/20</t>
  </si>
  <si>
    <t>2020/21</t>
  </si>
  <si>
    <t>2021/22</t>
  </si>
  <si>
    <t>2022/23</t>
  </si>
  <si>
    <t>2023/24</t>
  </si>
  <si>
    <t>2024/25</t>
  </si>
  <si>
    <t>Requests received</t>
  </si>
  <si>
    <t>Valid requests responded to within 20 working days</t>
  </si>
  <si>
    <t>Average no of working days to respond (all requests)</t>
  </si>
  <si>
    <t>Average no of working days to respond (for those answered within 20 days)</t>
  </si>
  <si>
    <t>Average no of working days to respond (for those over 20 days)</t>
  </si>
  <si>
    <t>2013/14</t>
  </si>
  <si>
    <t>Not held by the Council</t>
  </si>
  <si>
    <t>Published information</t>
  </si>
  <si>
    <t>Incomplete requests</t>
  </si>
  <si>
    <t>Withdrawn requests</t>
  </si>
  <si>
    <t>*Please note the figures are updated automatically from the all years performance sheet and will only give figures for current year to date.</t>
  </si>
  <si>
    <t>Total Received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</si>
  <si>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</si>
  <si>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</si>
  <si>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</si>
  <si>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</si>
  <si>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</si>
  <si>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</si>
  <si>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</si>
  <si>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</si>
  <si>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</si>
  <si>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</si>
  <si>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</si>
  <si>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</si>
  <si>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TOTAL</t>
  </si>
  <si>
    <t>YTD</t>
  </si>
  <si>
    <t>% within 20 days</t>
  </si>
  <si>
    <t>2024/26</t>
  </si>
  <si>
    <t>2025/26</t>
  </si>
  <si>
    <t>2025/26*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</si>
</sst>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1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2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4"/>
      <color indexed="8"/>
      <name val="Calibri"/>
      <family val="2"/>
    </font>
    <font>
      <b/>
      <sz val="12"/>
      <color indexed="8"/>
      <name val="Calibri"/>
      <family val="2"/>
    </font>
    <font>
      <b/>
      <u/>
      <sz val="14"/>
      <color theme="1"/>
      <name val="Calibri"/>
      <family val="2"/>
      <scheme val="minor"/>
    </font>
    <font>
      <sz val="11"/>
      <color theme="3" tint="0.59999389629810485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name val="Arial"/>
      <family val="2"/>
    </font>
    <font>
      <sz val="12"/>
      <color theme="1"/>
      <name val="Arial"/>
      <family val="2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7">
    <xf numFmtId="0" fontId="0" fillId="0" borderId="0"/>
    <xf numFmtId="0" fontId="1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0" fontId="15" fillId="22" borderId="0" applyNumberFormat="0" applyBorder="0" applyAlignment="0" applyProtection="0"/>
    <xf numFmtId="0" fontId="1" fillId="23" borderId="7" applyNumberFormat="0" applyFon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2" fillId="0" borderId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0" fontId="1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0" borderId="0"/>
    <xf numFmtId="0" fontId="21" fillId="0" borderId="0"/>
    <xf numFmtId="0" fontId="21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0" fontId="18" fillId="0" borderId="9" applyNumberFormat="0" applyFill="0" applyAlignment="0" applyProtection="0"/>
    <xf numFmtId="0" fontId="1" fillId="0" borderId="0"/>
    <xf numFmtId="0" fontId="1" fillId="23" borderId="7" applyNumberFormat="0" applyFont="0" applyAlignment="0" applyProtection="0"/>
    <xf numFmtId="0" fontId="23" fillId="0" borderId="0"/>
    <xf numFmtId="0" fontId="23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9" fontId="28" fillId="0" borderId="0" applyFont="0" applyFill="0" applyBorder="0" applyAlignment="0" applyProtection="0"/>
  </cellStyleXfs>
  <cellXfs count="161">
    <xf numFmtId="0" fontId="0" fillId="0" borderId="0" xfId="0"/>
    <xf numFmtId="0" fontId="0" fillId="0" borderId="10" xfId="0" applyBorder="1"/>
    <xf numFmtId="164" fontId="0" fillId="0" borderId="0" xfId="0" applyNumberFormat="1"/>
    <xf numFmtId="1" fontId="0" fillId="0" borderId="10" xfId="0" applyNumberFormat="1" applyBorder="1"/>
    <xf numFmtId="1" fontId="0" fillId="0" borderId="0" xfId="0" applyNumberFormat="1"/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left"/>
    </xf>
    <xf numFmtId="0" fontId="22" fillId="0" borderId="0" xfId="62" applyFont="1" applyAlignment="1">
      <alignment horizontal="left" vertical="center" wrapText="1"/>
    </xf>
    <xf numFmtId="0" fontId="22" fillId="0" borderId="11" xfId="62" applyFont="1" applyBorder="1" applyAlignment="1">
      <alignment horizontal="left" vertical="center" wrapText="1"/>
    </xf>
    <xf numFmtId="0" fontId="18" fillId="0" borderId="10" xfId="0" applyFont="1" applyBorder="1" applyAlignment="1">
      <alignment horizontal="center"/>
    </xf>
    <xf numFmtId="1" fontId="18" fillId="0" borderId="0" xfId="0" applyNumberFormat="1" applyFont="1"/>
    <xf numFmtId="0" fontId="18" fillId="0" borderId="10" xfId="0" applyFont="1" applyBorder="1" applyAlignment="1">
      <alignment horizontal="left"/>
    </xf>
    <xf numFmtId="1" fontId="18" fillId="0" borderId="10" xfId="0" applyNumberFormat="1" applyFont="1" applyBorder="1"/>
    <xf numFmtId="1" fontId="18" fillId="0" borderId="10" xfId="0" applyNumberFormat="1" applyFont="1" applyBorder="1" applyAlignment="1">
      <alignment horizontal="center" vertical="center"/>
    </xf>
    <xf numFmtId="0" fontId="26" fillId="24" borderId="12" xfId="0" applyFont="1" applyFill="1" applyBorder="1"/>
    <xf numFmtId="0" fontId="25" fillId="0" borderId="12" xfId="0" applyFont="1" applyBorder="1" applyAlignment="1">
      <alignment vertical="center" wrapText="1"/>
    </xf>
    <xf numFmtId="0" fontId="25" fillId="0" borderId="12" xfId="0" applyFont="1" applyBorder="1" applyAlignment="1">
      <alignment horizontal="center" vertical="center"/>
    </xf>
    <xf numFmtId="0" fontId="25" fillId="0" borderId="12" xfId="0" applyFont="1" applyBorder="1" applyAlignment="1">
      <alignment vertical="center"/>
    </xf>
    <xf numFmtId="1" fontId="25" fillId="0" borderId="12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1" xfId="0" applyBorder="1" applyAlignment="1">
      <alignment horizontal="center" wrapText="1"/>
    </xf>
    <xf numFmtId="0" fontId="0" fillId="0" borderId="0" xfId="0" applyAlignment="1">
      <alignment horizontal="center" wrapText="1"/>
    </xf>
    <xf numFmtId="1" fontId="0" fillId="0" borderId="0" xfId="0" applyNumberFormat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1" fontId="18" fillId="0" borderId="19" xfId="0" applyNumberFormat="1" applyFont="1" applyBorder="1" applyAlignment="1">
      <alignment horizontal="center" vertical="center"/>
    </xf>
    <xf numFmtId="1" fontId="18" fillId="0" borderId="20" xfId="0" applyNumberFormat="1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/>
    </xf>
    <xf numFmtId="0" fontId="0" fillId="0" borderId="17" xfId="0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0" fillId="0" borderId="16" xfId="0" applyBorder="1" applyAlignment="1">
      <alignment horizontal="center" wrapText="1"/>
    </xf>
    <xf numFmtId="0" fontId="18" fillId="0" borderId="19" xfId="0" applyFont="1" applyBorder="1" applyAlignment="1">
      <alignment horizontal="center"/>
    </xf>
    <xf numFmtId="49" fontId="18" fillId="25" borderId="15" xfId="0" applyNumberFormat="1" applyFont="1" applyFill="1" applyBorder="1" applyAlignment="1">
      <alignment horizontal="center" vertical="center"/>
    </xf>
    <xf numFmtId="17" fontId="18" fillId="25" borderId="11" xfId="0" applyNumberFormat="1" applyFont="1" applyFill="1" applyBorder="1" applyAlignment="1">
      <alignment horizontal="center"/>
    </xf>
    <xf numFmtId="17" fontId="18" fillId="25" borderId="16" xfId="0" applyNumberFormat="1" applyFont="1" applyFill="1" applyBorder="1" applyAlignment="1">
      <alignment horizontal="center"/>
    </xf>
    <xf numFmtId="17" fontId="18" fillId="25" borderId="15" xfId="0" applyNumberFormat="1" applyFont="1" applyFill="1" applyBorder="1" applyAlignment="1">
      <alignment horizontal="center"/>
    </xf>
    <xf numFmtId="9" fontId="0" fillId="0" borderId="0" xfId="76" applyFont="1" applyBorder="1" applyAlignment="1">
      <alignment horizontal="center"/>
    </xf>
    <xf numFmtId="0" fontId="24" fillId="25" borderId="17" xfId="0" applyFont="1" applyFill="1" applyBorder="1" applyAlignment="1">
      <alignment horizontal="left"/>
    </xf>
    <xf numFmtId="0" fontId="0" fillId="25" borderId="0" xfId="0" applyFill="1" applyAlignment="1">
      <alignment horizontal="center"/>
    </xf>
    <xf numFmtId="0" fontId="0" fillId="25" borderId="18" xfId="0" applyFill="1" applyBorder="1" applyAlignment="1">
      <alignment horizontal="center"/>
    </xf>
    <xf numFmtId="0" fontId="24" fillId="26" borderId="17" xfId="0" applyFont="1" applyFill="1" applyBorder="1" applyAlignment="1">
      <alignment horizontal="left"/>
    </xf>
    <xf numFmtId="0" fontId="24" fillId="26" borderId="0" xfId="0" applyFont="1" applyFill="1" applyAlignment="1">
      <alignment horizontal="center"/>
    </xf>
    <xf numFmtId="0" fontId="24" fillId="26" borderId="18" xfId="0" applyFont="1" applyFill="1" applyBorder="1" applyAlignment="1">
      <alignment horizontal="center"/>
    </xf>
    <xf numFmtId="0" fontId="0" fillId="26" borderId="11" xfId="0" applyFill="1" applyBorder="1"/>
    <xf numFmtId="49" fontId="18" fillId="26" borderId="15" xfId="0" applyNumberFormat="1" applyFont="1" applyFill="1" applyBorder="1" applyAlignment="1">
      <alignment horizontal="center" vertical="center"/>
    </xf>
    <xf numFmtId="49" fontId="18" fillId="26" borderId="11" xfId="0" applyNumberFormat="1" applyFont="1" applyFill="1" applyBorder="1" applyAlignment="1">
      <alignment horizontal="center" vertical="center"/>
    </xf>
    <xf numFmtId="49" fontId="18" fillId="26" borderId="16" xfId="0" applyNumberFormat="1" applyFont="1" applyFill="1" applyBorder="1" applyAlignment="1">
      <alignment horizontal="center" vertical="center"/>
    </xf>
    <xf numFmtId="0" fontId="24" fillId="26" borderId="17" xfId="0" applyFont="1" applyFill="1" applyBorder="1" applyAlignment="1">
      <alignment horizontal="center"/>
    </xf>
    <xf numFmtId="0" fontId="0" fillId="26" borderId="0" xfId="0" applyFill="1" applyAlignment="1">
      <alignment horizontal="center"/>
    </xf>
    <xf numFmtId="0" fontId="0" fillId="26" borderId="18" xfId="0" applyFill="1" applyBorder="1" applyAlignment="1">
      <alignment horizontal="center"/>
    </xf>
    <xf numFmtId="17" fontId="18" fillId="26" borderId="15" xfId="0" applyNumberFormat="1" applyFont="1" applyFill="1" applyBorder="1" applyAlignment="1">
      <alignment horizontal="center"/>
    </xf>
    <xf numFmtId="17" fontId="18" fillId="26" borderId="11" xfId="0" applyNumberFormat="1" applyFont="1" applyFill="1" applyBorder="1" applyAlignment="1">
      <alignment horizontal="center"/>
    </xf>
    <xf numFmtId="17" fontId="18" fillId="26" borderId="16" xfId="0" applyNumberFormat="1" applyFont="1" applyFill="1" applyBorder="1" applyAlignment="1">
      <alignment horizontal="center"/>
    </xf>
    <xf numFmtId="0" fontId="18" fillId="0" borderId="11" xfId="0" applyFont="1" applyBorder="1" applyAlignment="1">
      <alignment horizontal="left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6" xfId="0" applyBorder="1" applyAlignment="1">
      <alignment horizontal="center"/>
    </xf>
    <xf numFmtId="0" fontId="1" fillId="0" borderId="11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0" fillId="27" borderId="0" xfId="0" applyFill="1"/>
    <xf numFmtId="1" fontId="0" fillId="27" borderId="17" xfId="0" applyNumberFormat="1" applyFill="1" applyBorder="1" applyAlignment="1">
      <alignment horizontal="center"/>
    </xf>
    <xf numFmtId="1" fontId="0" fillId="27" borderId="0" xfId="0" applyNumberFormat="1" applyFill="1" applyAlignment="1">
      <alignment horizontal="center"/>
    </xf>
    <xf numFmtId="1" fontId="0" fillId="27" borderId="18" xfId="0" applyNumberFormat="1" applyFill="1" applyBorder="1" applyAlignment="1">
      <alignment horizontal="center"/>
    </xf>
    <xf numFmtId="0" fontId="0" fillId="27" borderId="0" xfId="0" applyFill="1" applyAlignment="1">
      <alignment horizontal="center"/>
    </xf>
    <xf numFmtId="0" fontId="0" fillId="27" borderId="18" xfId="0" applyFill="1" applyBorder="1" applyAlignment="1">
      <alignment horizontal="center"/>
    </xf>
    <xf numFmtId="0" fontId="0" fillId="27" borderId="17" xfId="0" applyFill="1" applyBorder="1" applyAlignment="1">
      <alignment horizontal="center"/>
    </xf>
    <xf numFmtId="0" fontId="1" fillId="27" borderId="0" xfId="0" applyFont="1" applyFill="1" applyAlignment="1">
      <alignment horizontal="center" vertical="center"/>
    </xf>
    <xf numFmtId="0" fontId="1" fillId="27" borderId="18" xfId="0" applyFont="1" applyFill="1" applyBorder="1" applyAlignment="1">
      <alignment horizontal="center" vertical="center"/>
    </xf>
    <xf numFmtId="0" fontId="18" fillId="27" borderId="17" xfId="0" applyFont="1" applyFill="1" applyBorder="1" applyAlignment="1">
      <alignment horizontal="center"/>
    </xf>
    <xf numFmtId="0" fontId="18" fillId="27" borderId="0" xfId="0" applyFont="1" applyFill="1" applyAlignment="1">
      <alignment horizontal="center"/>
    </xf>
    <xf numFmtId="0" fontId="18" fillId="27" borderId="0" xfId="0" applyFont="1" applyFill="1"/>
    <xf numFmtId="49" fontId="18" fillId="27" borderId="17" xfId="0" applyNumberFormat="1" applyFont="1" applyFill="1" applyBorder="1" applyAlignment="1">
      <alignment horizontal="center" vertical="center"/>
    </xf>
    <xf numFmtId="49" fontId="18" fillId="27" borderId="0" xfId="0" applyNumberFormat="1" applyFont="1" applyFill="1" applyAlignment="1">
      <alignment horizontal="center" vertical="center"/>
    </xf>
    <xf numFmtId="49" fontId="18" fillId="27" borderId="18" xfId="0" applyNumberFormat="1" applyFont="1" applyFill="1" applyBorder="1" applyAlignment="1">
      <alignment horizontal="center" vertical="center"/>
    </xf>
    <xf numFmtId="17" fontId="18" fillId="27" borderId="0" xfId="0" applyNumberFormat="1" applyFont="1" applyFill="1" applyAlignment="1">
      <alignment horizontal="center"/>
    </xf>
    <xf numFmtId="17" fontId="18" fillId="27" borderId="18" xfId="0" applyNumberFormat="1" applyFont="1" applyFill="1" applyBorder="1" applyAlignment="1">
      <alignment horizontal="center"/>
    </xf>
    <xf numFmtId="17" fontId="18" fillId="27" borderId="17" xfId="0" applyNumberFormat="1" applyFont="1" applyFill="1" applyBorder="1" applyAlignment="1">
      <alignment horizontal="center"/>
    </xf>
    <xf numFmtId="0" fontId="18" fillId="27" borderId="0" xfId="0" applyFont="1" applyFill="1" applyAlignment="1">
      <alignment horizontal="left"/>
    </xf>
    <xf numFmtId="0" fontId="0" fillId="27" borderId="17" xfId="0" applyFill="1" applyBorder="1" applyAlignment="1">
      <alignment horizontal="center" vertical="center"/>
    </xf>
    <xf numFmtId="0" fontId="29" fillId="26" borderId="0" xfId="0" applyFont="1" applyFill="1"/>
    <xf numFmtId="1" fontId="18" fillId="0" borderId="11" xfId="0" applyNumberFormat="1" applyFont="1" applyBorder="1" applyAlignment="1">
      <alignment vertical="center"/>
    </xf>
    <xf numFmtId="1" fontId="18" fillId="0" borderId="15" xfId="0" applyNumberFormat="1" applyFont="1" applyBorder="1" applyAlignment="1">
      <alignment horizontal="center" vertical="center"/>
    </xf>
    <xf numFmtId="1" fontId="18" fillId="0" borderId="11" xfId="0" applyNumberFormat="1" applyFont="1" applyBorder="1" applyAlignment="1">
      <alignment horizontal="center" vertical="center"/>
    </xf>
    <xf numFmtId="1" fontId="18" fillId="0" borderId="16" xfId="0" applyNumberFormat="1" applyFont="1" applyBorder="1" applyAlignment="1">
      <alignment horizontal="center" vertical="center"/>
    </xf>
    <xf numFmtId="1" fontId="18" fillId="0" borderId="0" xfId="0" applyNumberFormat="1" applyFont="1" applyAlignment="1">
      <alignment vertical="center"/>
    </xf>
    <xf numFmtId="164" fontId="18" fillId="0" borderId="17" xfId="0" applyNumberFormat="1" applyFont="1" applyBorder="1" applyAlignment="1">
      <alignment horizontal="center" vertical="center"/>
    </xf>
    <xf numFmtId="164" fontId="18" fillId="0" borderId="0" xfId="0" applyNumberFormat="1" applyFont="1" applyAlignment="1">
      <alignment horizontal="center" vertical="center"/>
    </xf>
    <xf numFmtId="164" fontId="18" fillId="0" borderId="18" xfId="0" applyNumberFormat="1" applyFont="1" applyBorder="1" applyAlignment="1">
      <alignment horizontal="center" vertical="center"/>
    </xf>
    <xf numFmtId="0" fontId="30" fillId="0" borderId="0" xfId="0" applyFont="1" applyAlignment="1">
      <alignment vertical="center"/>
    </xf>
    <xf numFmtId="0" fontId="27" fillId="0" borderId="17" xfId="0" applyFont="1" applyBorder="1" applyAlignment="1">
      <alignment horizontal="center"/>
    </xf>
    <xf numFmtId="0" fontId="27" fillId="0" borderId="0" xfId="0" applyFont="1" applyAlignment="1">
      <alignment horizontal="center"/>
    </xf>
    <xf numFmtId="0" fontId="27" fillId="0" borderId="18" xfId="0" applyFont="1" applyBorder="1" applyAlignment="1">
      <alignment horizontal="center"/>
    </xf>
    <xf numFmtId="0" fontId="27" fillId="0" borderId="0" xfId="0" applyFont="1" applyAlignment="1">
      <alignment horizontal="center" vertical="center"/>
    </xf>
    <xf numFmtId="0" fontId="27" fillId="0" borderId="18" xfId="0" applyFont="1" applyBorder="1" applyAlignment="1">
      <alignment horizontal="center" vertical="center"/>
    </xf>
    <xf numFmtId="0" fontId="18" fillId="28" borderId="0" xfId="0" applyFont="1" applyFill="1" applyAlignment="1">
      <alignment vertical="center"/>
    </xf>
    <xf numFmtId="0" fontId="0" fillId="28" borderId="17" xfId="0" applyFill="1" applyBorder="1" applyAlignment="1">
      <alignment horizontal="center"/>
    </xf>
    <xf numFmtId="0" fontId="0" fillId="28" borderId="0" xfId="0" applyFill="1" applyAlignment="1">
      <alignment horizontal="center"/>
    </xf>
    <xf numFmtId="0" fontId="0" fillId="28" borderId="18" xfId="0" applyFill="1" applyBorder="1" applyAlignment="1">
      <alignment horizontal="center"/>
    </xf>
    <xf numFmtId="0" fontId="29" fillId="26" borderId="14" xfId="0" applyFont="1" applyFill="1" applyBorder="1" applyAlignment="1">
      <alignment vertical="center"/>
    </xf>
    <xf numFmtId="0" fontId="0" fillId="26" borderId="21" xfId="0" applyFill="1" applyBorder="1" applyAlignment="1">
      <alignment horizontal="center"/>
    </xf>
    <xf numFmtId="0" fontId="0" fillId="26" borderId="14" xfId="0" applyFill="1" applyBorder="1" applyAlignment="1">
      <alignment horizontal="center"/>
    </xf>
    <xf numFmtId="0" fontId="0" fillId="26" borderId="22" xfId="0" applyFill="1" applyBorder="1" applyAlignment="1">
      <alignment horizontal="center"/>
    </xf>
    <xf numFmtId="0" fontId="29" fillId="26" borderId="14" xfId="0" applyFont="1" applyFill="1" applyBorder="1"/>
    <xf numFmtId="0" fontId="29" fillId="26" borderId="14" xfId="0" applyFont="1" applyFill="1" applyBorder="1" applyAlignment="1">
      <alignment horizontal="left"/>
    </xf>
    <xf numFmtId="0" fontId="18" fillId="26" borderId="21" xfId="0" applyFont="1" applyFill="1" applyBorder="1" applyAlignment="1">
      <alignment horizontal="center"/>
    </xf>
    <xf numFmtId="0" fontId="18" fillId="26" borderId="14" xfId="0" applyFont="1" applyFill="1" applyBorder="1" applyAlignment="1">
      <alignment horizontal="center"/>
    </xf>
    <xf numFmtId="0" fontId="0" fillId="25" borderId="21" xfId="0" applyFill="1" applyBorder="1" applyAlignment="1">
      <alignment horizontal="center"/>
    </xf>
    <xf numFmtId="0" fontId="0" fillId="25" borderId="14" xfId="0" applyFill="1" applyBorder="1" applyAlignment="1">
      <alignment horizontal="center"/>
    </xf>
    <xf numFmtId="0" fontId="0" fillId="25" borderId="22" xfId="0" applyFill="1" applyBorder="1" applyAlignment="1">
      <alignment horizontal="center"/>
    </xf>
    <xf numFmtId="0" fontId="1" fillId="25" borderId="14" xfId="0" applyFont="1" applyFill="1" applyBorder="1" applyAlignment="1">
      <alignment horizontal="center" vertical="center"/>
    </xf>
    <xf numFmtId="0" fontId="1" fillId="25" borderId="22" xfId="0" applyFont="1" applyFill="1" applyBorder="1" applyAlignment="1">
      <alignment horizontal="center" vertical="center"/>
    </xf>
    <xf numFmtId="0" fontId="18" fillId="0" borderId="13" xfId="0" applyFont="1" applyBorder="1" applyAlignment="1">
      <alignment horizontal="left"/>
    </xf>
    <xf numFmtId="0" fontId="18" fillId="0" borderId="23" xfId="0" applyFont="1" applyBorder="1" applyAlignment="1">
      <alignment horizontal="left"/>
    </xf>
    <xf numFmtId="1" fontId="0" fillId="0" borderId="11" xfId="0" applyNumberFormat="1" applyBorder="1" applyAlignment="1">
      <alignment horizontal="center"/>
    </xf>
    <xf numFmtId="1" fontId="0" fillId="0" borderId="17" xfId="0" applyNumberFormat="1" applyBorder="1" applyAlignment="1">
      <alignment horizontal="center"/>
    </xf>
    <xf numFmtId="0" fontId="25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27" fillId="0" borderId="12" xfId="0" applyFont="1" applyBorder="1" applyAlignment="1">
      <alignment horizontal="center"/>
    </xf>
    <xf numFmtId="1" fontId="0" fillId="0" borderId="18" xfId="0" applyNumberFormat="1" applyBorder="1" applyAlignment="1">
      <alignment horizontal="center"/>
    </xf>
    <xf numFmtId="0" fontId="32" fillId="28" borderId="0" xfId="0" applyFont="1" applyFill="1" applyAlignment="1">
      <alignment horizontal="center"/>
    </xf>
    <xf numFmtId="0" fontId="32" fillId="28" borderId="18" xfId="0" applyFont="1" applyFill="1" applyBorder="1" applyAlignment="1">
      <alignment horizontal="center"/>
    </xf>
    <xf numFmtId="0" fontId="33" fillId="26" borderId="21" xfId="0" applyFont="1" applyFill="1" applyBorder="1" applyAlignment="1">
      <alignment horizontal="center"/>
    </xf>
    <xf numFmtId="0" fontId="33" fillId="26" borderId="14" xfId="0" applyFont="1" applyFill="1" applyBorder="1" applyAlignment="1">
      <alignment horizontal="center"/>
    </xf>
    <xf numFmtId="0" fontId="33" fillId="26" borderId="22" xfId="0" applyFont="1" applyFill="1" applyBorder="1" applyAlignment="1">
      <alignment horizontal="center"/>
    </xf>
    <xf numFmtId="0" fontId="27" fillId="29" borderId="0" xfId="0" applyFont="1" applyFill="1" applyAlignment="1">
      <alignment horizontal="center"/>
    </xf>
    <xf numFmtId="0" fontId="27" fillId="29" borderId="18" xfId="0" applyFont="1" applyFill="1" applyBorder="1" applyAlignment="1">
      <alignment horizontal="center"/>
    </xf>
    <xf numFmtId="0" fontId="35" fillId="26" borderId="12" xfId="0" applyFont="1" applyFill="1" applyBorder="1" applyAlignment="1">
      <alignment horizontal="center" vertical="center"/>
    </xf>
    <xf numFmtId="49" fontId="18" fillId="26" borderId="12" xfId="0" applyNumberFormat="1" applyFont="1" applyFill="1" applyBorder="1" applyAlignment="1">
      <alignment horizontal="center" vertical="center"/>
    </xf>
    <xf numFmtId="0" fontId="31" fillId="30" borderId="12" xfId="0" applyFont="1" applyFill="1" applyBorder="1" applyAlignment="1">
      <alignment horizontal="center"/>
    </xf>
    <xf numFmtId="0" fontId="27" fillId="0" borderId="21" xfId="0" applyFont="1" applyBorder="1" applyAlignment="1">
      <alignment horizontal="center"/>
    </xf>
    <xf numFmtId="0" fontId="27" fillId="0" borderId="14" xfId="0" applyFont="1" applyBorder="1" applyAlignment="1">
      <alignment horizontal="center"/>
    </xf>
    <xf numFmtId="0" fontId="0" fillId="0" borderId="24" xfId="0" applyBorder="1" applyAlignment="1">
      <alignment horizontal="center"/>
    </xf>
    <xf numFmtId="0" fontId="32" fillId="28" borderId="17" xfId="0" applyFont="1" applyFill="1" applyBorder="1" applyAlignment="1">
      <alignment horizontal="center"/>
    </xf>
    <xf numFmtId="0" fontId="0" fillId="30" borderId="0" xfId="0" applyFill="1"/>
    <xf numFmtId="17" fontId="18" fillId="30" borderId="11" xfId="0" applyNumberFormat="1" applyFont="1" applyFill="1" applyBorder="1" applyAlignment="1">
      <alignment horizontal="center"/>
    </xf>
    <xf numFmtId="17" fontId="18" fillId="30" borderId="16" xfId="0" applyNumberFormat="1" applyFont="1" applyFill="1" applyBorder="1" applyAlignment="1">
      <alignment horizontal="center"/>
    </xf>
    <xf numFmtId="49" fontId="18" fillId="26" borderId="13" xfId="0" applyNumberFormat="1" applyFont="1" applyFill="1" applyBorder="1" applyAlignment="1">
      <alignment horizontal="center" vertical="center"/>
    </xf>
    <xf numFmtId="0" fontId="26" fillId="0" borderId="12" xfId="0" applyFont="1" applyBorder="1" applyAlignment="1">
      <alignment horizontal="center"/>
    </xf>
    <xf numFmtId="0" fontId="24" fillId="30" borderId="12" xfId="0" applyFont="1" applyFill="1" applyBorder="1" applyAlignment="1">
      <alignment horizontal="center"/>
    </xf>
    <xf numFmtId="1" fontId="36" fillId="0" borderId="12" xfId="0" applyNumberFormat="1" applyFont="1" applyBorder="1" applyAlignment="1">
      <alignment horizontal="center" vertical="center"/>
    </xf>
    <xf numFmtId="164" fontId="37" fillId="0" borderId="12" xfId="0" applyNumberFormat="1" applyFont="1" applyBorder="1" applyAlignment="1">
      <alignment horizontal="center" vertical="center"/>
    </xf>
    <xf numFmtId="164" fontId="38" fillId="0" borderId="12" xfId="0" applyNumberFormat="1" applyFont="1" applyBorder="1" applyAlignment="1">
      <alignment horizontal="center"/>
    </xf>
    <xf numFmtId="164" fontId="38" fillId="0" borderId="12" xfId="0" applyNumberFormat="1" applyFont="1" applyBorder="1" applyAlignment="1">
      <alignment horizontal="center" vertical="center"/>
    </xf>
    <xf numFmtId="164" fontId="3" fillId="0" borderId="12" xfId="0" applyNumberFormat="1" applyFont="1" applyBorder="1" applyAlignment="1">
      <alignment horizontal="center" vertical="center"/>
    </xf>
    <xf numFmtId="164" fontId="0" fillId="0" borderId="12" xfId="0" applyNumberFormat="1" applyBorder="1" applyAlignment="1">
      <alignment horizontal="center"/>
    </xf>
    <xf numFmtId="0" fontId="18" fillId="0" borderId="27" xfId="0" applyFont="1" applyBorder="1" applyAlignment="1">
      <alignment horizontal="left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1" fontId="18" fillId="27" borderId="27" xfId="0" applyNumberFormat="1" applyFont="1" applyFill="1" applyBorder="1" applyAlignment="1">
      <alignment horizontal="center" vertical="center"/>
    </xf>
    <xf numFmtId="0" fontId="29" fillId="26" borderId="30" xfId="0" applyFont="1" applyFill="1" applyBorder="1"/>
    <xf numFmtId="17" fontId="18" fillId="0" borderId="14" xfId="0" applyNumberFormat="1" applyFont="1" applyBorder="1" applyAlignment="1">
      <alignment horizontal="center"/>
    </xf>
    <xf numFmtId="17" fontId="18" fillId="0" borderId="11" xfId="0" applyNumberFormat="1" applyFont="1" applyBorder="1" applyAlignment="1">
      <alignment horizontal="center"/>
    </xf>
    <xf numFmtId="17" fontId="18" fillId="0" borderId="25" xfId="0" applyNumberFormat="1" applyFont="1" applyBorder="1" applyAlignment="1">
      <alignment horizontal="center"/>
    </xf>
    <xf numFmtId="17" fontId="18" fillId="0" borderId="26" xfId="0" applyNumberFormat="1" applyFont="1" applyBorder="1" applyAlignment="1">
      <alignment horizontal="center"/>
    </xf>
    <xf numFmtId="17" fontId="18" fillId="0" borderId="22" xfId="0" applyNumberFormat="1" applyFont="1" applyBorder="1" applyAlignment="1">
      <alignment horizontal="center"/>
    </xf>
    <xf numFmtId="17" fontId="18" fillId="0" borderId="16" xfId="0" applyNumberFormat="1" applyFont="1" applyBorder="1" applyAlignment="1">
      <alignment horizontal="center"/>
    </xf>
    <xf numFmtId="0" fontId="27" fillId="24" borderId="12" xfId="0" applyFont="1" applyFill="1" applyBorder="1" applyAlignment="1">
      <alignment horizontal="center"/>
    </xf>
    <xf numFmtId="0" fontId="27" fillId="24" borderId="13" xfId="0" applyFont="1" applyFill="1" applyBorder="1" applyAlignment="1">
      <alignment horizontal="center"/>
    </xf>
  </cellXfs>
  <cellStyles count="77">
    <cellStyle name="20% - Accent1 2" xfId="2" xr:uid="{00000000-0005-0000-0000-000000000000}"/>
    <cellStyle name="20% - Accent2 2" xfId="3" xr:uid="{00000000-0005-0000-0000-000001000000}"/>
    <cellStyle name="20% - Accent3 2" xfId="4" xr:uid="{00000000-0005-0000-0000-000002000000}"/>
    <cellStyle name="20% - Accent4 2" xfId="5" xr:uid="{00000000-0005-0000-0000-000003000000}"/>
    <cellStyle name="20% - Accent5 2" xfId="6" xr:uid="{00000000-0005-0000-0000-000004000000}"/>
    <cellStyle name="20% - Accent6 2" xfId="7" xr:uid="{00000000-0005-0000-0000-000005000000}"/>
    <cellStyle name="40% - Accent1 2" xfId="8" xr:uid="{00000000-0005-0000-0000-000006000000}"/>
    <cellStyle name="40% - Accent2 2" xfId="9" xr:uid="{00000000-0005-0000-0000-000007000000}"/>
    <cellStyle name="40% - Accent3 2" xfId="10" xr:uid="{00000000-0005-0000-0000-000008000000}"/>
    <cellStyle name="40% - Accent4 2" xfId="11" xr:uid="{00000000-0005-0000-0000-000009000000}"/>
    <cellStyle name="40% - Accent5 2" xfId="12" xr:uid="{00000000-0005-0000-0000-00000A000000}"/>
    <cellStyle name="40% - Accent6 2" xfId="13" xr:uid="{00000000-0005-0000-0000-00000B000000}"/>
    <cellStyle name="60% - Accent1 2" xfId="14" xr:uid="{00000000-0005-0000-0000-00000C000000}"/>
    <cellStyle name="60% - Accent2 2" xfId="15" xr:uid="{00000000-0005-0000-0000-00000D000000}"/>
    <cellStyle name="60% - Accent3 2" xfId="16" xr:uid="{00000000-0005-0000-0000-00000E000000}"/>
    <cellStyle name="60% - Accent4 2" xfId="17" xr:uid="{00000000-0005-0000-0000-00000F000000}"/>
    <cellStyle name="60% - Accent5 2" xfId="18" xr:uid="{00000000-0005-0000-0000-000010000000}"/>
    <cellStyle name="60% - Accent6 2" xfId="19" xr:uid="{00000000-0005-0000-0000-000011000000}"/>
    <cellStyle name="Accent1 2" xfId="20" xr:uid="{00000000-0005-0000-0000-000012000000}"/>
    <cellStyle name="Accent2 2" xfId="21" xr:uid="{00000000-0005-0000-0000-000013000000}"/>
    <cellStyle name="Accent3 2" xfId="22" xr:uid="{00000000-0005-0000-0000-000014000000}"/>
    <cellStyle name="Accent4 2" xfId="23" xr:uid="{00000000-0005-0000-0000-000015000000}"/>
    <cellStyle name="Accent5 2" xfId="24" xr:uid="{00000000-0005-0000-0000-000016000000}"/>
    <cellStyle name="Accent6 2" xfId="25" xr:uid="{00000000-0005-0000-0000-000017000000}"/>
    <cellStyle name="Bad 2" xfId="26" xr:uid="{00000000-0005-0000-0000-000018000000}"/>
    <cellStyle name="Calculation 2" xfId="27" xr:uid="{00000000-0005-0000-0000-000019000000}"/>
    <cellStyle name="Check Cell 2" xfId="28" xr:uid="{00000000-0005-0000-0000-00001A000000}"/>
    <cellStyle name="Explanatory Text 2" xfId="29" xr:uid="{00000000-0005-0000-0000-00001B000000}"/>
    <cellStyle name="Good 2" xfId="30" xr:uid="{00000000-0005-0000-0000-00001C000000}"/>
    <cellStyle name="Heading 1 2" xfId="31" xr:uid="{00000000-0005-0000-0000-00001D000000}"/>
    <cellStyle name="Heading 2 2" xfId="32" xr:uid="{00000000-0005-0000-0000-00001E000000}"/>
    <cellStyle name="Heading 3 2" xfId="33" xr:uid="{00000000-0005-0000-0000-00001F000000}"/>
    <cellStyle name="Heading 4 2" xfId="34" xr:uid="{00000000-0005-0000-0000-000020000000}"/>
    <cellStyle name="Hyperlink 2" xfId="57" xr:uid="{00000000-0005-0000-0000-000021000000}"/>
    <cellStyle name="Input 2" xfId="35" xr:uid="{00000000-0005-0000-0000-000022000000}"/>
    <cellStyle name="Linked Cell 2" xfId="36" xr:uid="{00000000-0005-0000-0000-000023000000}"/>
    <cellStyle name="Neutral 2" xfId="37" xr:uid="{00000000-0005-0000-0000-000024000000}"/>
    <cellStyle name="Normal" xfId="0" builtinId="0"/>
    <cellStyle name="Normal 2" xfId="43" xr:uid="{00000000-0005-0000-0000-000026000000}"/>
    <cellStyle name="Normal 2 2" xfId="49" xr:uid="{00000000-0005-0000-0000-000027000000}"/>
    <cellStyle name="Normal 2 2 2" xfId="55" xr:uid="{00000000-0005-0000-0000-000028000000}"/>
    <cellStyle name="Normal 3" xfId="1" xr:uid="{00000000-0005-0000-0000-000029000000}"/>
    <cellStyle name="Normal 3 2" xfId="53" xr:uid="{00000000-0005-0000-0000-00002A000000}"/>
    <cellStyle name="Normal 4" xfId="56" xr:uid="{00000000-0005-0000-0000-00002B000000}"/>
    <cellStyle name="Normal 5" xfId="63" xr:uid="{00000000-0005-0000-0000-00002C000000}"/>
    <cellStyle name="Normal 5 2" xfId="65" xr:uid="{00000000-0005-0000-0000-00002D000000}"/>
    <cellStyle name="Normal 6" xfId="67" xr:uid="{00000000-0005-0000-0000-00002E000000}"/>
    <cellStyle name="Normal 7" xfId="70" xr:uid="{00000000-0005-0000-0000-00002F000000}"/>
    <cellStyle name="Normal 8" xfId="72" xr:uid="{00000000-0005-0000-0000-000030000000}"/>
    <cellStyle name="Normal 8 2" xfId="74" xr:uid="{00000000-0005-0000-0000-000031000000}"/>
    <cellStyle name="Normal_all years performance 2" xfId="62" xr:uid="{00000000-0005-0000-0000-000032000000}"/>
    <cellStyle name="Note 10" xfId="73" xr:uid="{00000000-0005-0000-0000-000033000000}"/>
    <cellStyle name="Note 10 2" xfId="75" xr:uid="{00000000-0005-0000-0000-000034000000}"/>
    <cellStyle name="Note 2" xfId="45" xr:uid="{00000000-0005-0000-0000-000035000000}"/>
    <cellStyle name="Note 2 2" xfId="48" xr:uid="{00000000-0005-0000-0000-000036000000}"/>
    <cellStyle name="Note 2 2 2" xfId="61" xr:uid="{00000000-0005-0000-0000-000037000000}"/>
    <cellStyle name="Note 2 2 3" xfId="52" xr:uid="{00000000-0005-0000-0000-000038000000}"/>
    <cellStyle name="Note 3" xfId="44" xr:uid="{00000000-0005-0000-0000-000039000000}"/>
    <cellStyle name="Note 3 2" xfId="47" xr:uid="{00000000-0005-0000-0000-00003A000000}"/>
    <cellStyle name="Note 3 2 2" xfId="60" xr:uid="{00000000-0005-0000-0000-00003B000000}"/>
    <cellStyle name="Note 3 2 3" xfId="51" xr:uid="{00000000-0005-0000-0000-00003C000000}"/>
    <cellStyle name="Note 4" xfId="46" xr:uid="{00000000-0005-0000-0000-00003D000000}"/>
    <cellStyle name="Note 4 2" xfId="59" xr:uid="{00000000-0005-0000-0000-00003E000000}"/>
    <cellStyle name="Note 4 3" xfId="50" xr:uid="{00000000-0005-0000-0000-00003F000000}"/>
    <cellStyle name="Note 5" xfId="38" xr:uid="{00000000-0005-0000-0000-000040000000}"/>
    <cellStyle name="Note 5 2" xfId="54" xr:uid="{00000000-0005-0000-0000-000041000000}"/>
    <cellStyle name="Note 6" xfId="58" xr:uid="{00000000-0005-0000-0000-000042000000}"/>
    <cellStyle name="Note 7" xfId="64" xr:uid="{00000000-0005-0000-0000-000043000000}"/>
    <cellStyle name="Note 7 2" xfId="66" xr:uid="{00000000-0005-0000-0000-000044000000}"/>
    <cellStyle name="Note 8" xfId="68" xr:uid="{00000000-0005-0000-0000-000045000000}"/>
    <cellStyle name="Note 9" xfId="71" xr:uid="{00000000-0005-0000-0000-000046000000}"/>
    <cellStyle name="Output 2" xfId="39" xr:uid="{00000000-0005-0000-0000-000047000000}"/>
    <cellStyle name="Percent" xfId="76" builtinId="5"/>
    <cellStyle name="Title 2" xfId="40" xr:uid="{00000000-0005-0000-0000-000049000000}"/>
    <cellStyle name="Total 2" xfId="41" xr:uid="{00000000-0005-0000-0000-00004A000000}"/>
    <cellStyle name="Total 3" xfId="69" xr:uid="{00000000-0005-0000-0000-00004B000000}"/>
    <cellStyle name="Warning Text 2" xfId="42" xr:uid="{00000000-0005-0000-0000-00004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BG52"/>
  <sheetViews>
    <sheetView tabSelected="1" zoomScale="106" zoomScaleNormal="106" workbookViewId="0">
      <pane xSplit="1" ySplit="6" topLeftCell="HM18" activePane="bottomRight" state="frozen"/>
      <selection pane="topRight" activeCell="B1" sqref="B1"/>
      <selection pane="bottomLeft" activeCell="A9" sqref="A9"/>
      <selection pane="bottomRight" activeCell="FJ24" activeCellId="2" sqref="HO19 BX24 FJ24"/>
    </sheetView>
  </sheetViews>
  <sheetFormatPr defaultColWidth="9.1796875" defaultRowHeight="14.5" x14ac:dyDescent="0.35"/>
  <cols>
    <col min="1" max="1" width="41.453125" customWidth="1"/>
    <col min="2" max="2" width="9" style="19" customWidth="1"/>
    <col min="3" max="3" width="7.1796875" style="19" customWidth="1"/>
    <col min="4" max="5" width="7.453125" style="19" customWidth="1"/>
    <col min="6" max="6" width="7.1796875" style="19" customWidth="1"/>
    <col min="7" max="7" width="7.81640625" style="19" customWidth="1"/>
    <col min="8" max="8" width="8.453125" style="19" customWidth="1"/>
    <col min="9" max="9" width="7.81640625" style="19" customWidth="1"/>
    <col min="10" max="10" width="7.1796875" style="19" customWidth="1"/>
    <col min="11" max="11" width="9.1796875" style="19"/>
    <col min="12" max="12" width="7" style="19" customWidth="1"/>
    <col min="13" max="13" width="7.1796875" style="19" customWidth="1"/>
    <col min="14" max="14" width="8" style="19" customWidth="1"/>
    <col min="15" max="43" width="9.1796875" style="19"/>
    <col min="44" max="44" width="6.81640625" style="19" bestFit="1" customWidth="1"/>
    <col min="45" max="45" width="7.1796875" style="19" bestFit="1" customWidth="1"/>
    <col min="46" max="46" width="7" style="19" bestFit="1" customWidth="1"/>
    <col min="47" max="47" width="6.54296875" style="19" bestFit="1" customWidth="1"/>
    <col min="48" max="48" width="7" style="19" bestFit="1" customWidth="1"/>
    <col min="49" max="49" width="7.1796875" style="19" bestFit="1" customWidth="1"/>
    <col min="50" max="51" width="7.1796875" style="19" customWidth="1"/>
    <col min="52" max="72" width="9.1796875" style="19"/>
    <col min="115" max="116" width="9.1796875" customWidth="1"/>
    <col min="122" max="133" width="9.1796875" customWidth="1"/>
    <col min="134" max="157" width="9.1796875" hidden="1" customWidth="1"/>
    <col min="170" max="170" width="11.1796875" customWidth="1"/>
  </cols>
  <sheetData>
    <row r="1" spans="1:229" ht="18.5" x14ac:dyDescent="0.45">
      <c r="A1" s="81"/>
      <c r="B1" s="42" t="s">
        <v>0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4"/>
      <c r="N1" s="39" t="s">
        <v>1</v>
      </c>
      <c r="O1" s="40"/>
      <c r="P1" s="40"/>
      <c r="Q1" s="40"/>
      <c r="R1" s="40"/>
      <c r="S1" s="40"/>
      <c r="T1" s="40"/>
      <c r="U1" s="40"/>
      <c r="V1" s="40"/>
      <c r="W1" s="40"/>
      <c r="X1" s="40"/>
      <c r="Y1" s="41"/>
      <c r="Z1" s="49" t="s">
        <v>2</v>
      </c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1"/>
      <c r="AL1" s="39" t="s">
        <v>3</v>
      </c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1"/>
      <c r="AX1" s="42" t="s">
        <v>4</v>
      </c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1"/>
      <c r="BJ1" s="39" t="s">
        <v>5</v>
      </c>
      <c r="BK1" s="40"/>
      <c r="BL1" s="40"/>
      <c r="BM1" s="40"/>
      <c r="BN1" s="40"/>
      <c r="BO1" s="40"/>
      <c r="BP1" s="40"/>
      <c r="BQ1" s="40"/>
      <c r="BR1" s="40"/>
      <c r="BS1" s="40"/>
      <c r="BT1" s="40"/>
      <c r="BU1" s="40"/>
      <c r="BV1" s="101" t="s">
        <v>6</v>
      </c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3"/>
      <c r="CH1" s="108" t="s">
        <v>7</v>
      </c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10"/>
      <c r="CT1" s="101" t="s">
        <v>8</v>
      </c>
      <c r="CU1" s="102"/>
      <c r="CV1" s="102"/>
      <c r="CW1" s="102"/>
      <c r="CX1" s="102"/>
      <c r="CY1" s="102"/>
      <c r="CZ1" s="102"/>
      <c r="DA1" s="102"/>
      <c r="DB1" s="102"/>
      <c r="DC1" s="102"/>
      <c r="DD1" s="102"/>
      <c r="DE1" s="103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10"/>
      <c r="DR1" s="102"/>
      <c r="DS1" s="102"/>
      <c r="DT1" s="102"/>
      <c r="DU1" s="102"/>
      <c r="DV1" s="102"/>
      <c r="DW1" s="102"/>
      <c r="DX1" s="102"/>
      <c r="DY1" s="102"/>
      <c r="DZ1" s="102"/>
      <c r="EA1" s="102"/>
      <c r="EB1" s="102"/>
      <c r="EC1" s="103"/>
      <c r="ED1" s="109"/>
      <c r="EE1" s="109"/>
      <c r="EF1" s="109"/>
      <c r="EG1" s="109"/>
      <c r="EH1" s="109"/>
      <c r="EI1" s="109"/>
      <c r="EJ1" s="109"/>
      <c r="EK1" s="109"/>
      <c r="EL1" s="109"/>
      <c r="EM1" s="109"/>
      <c r="EN1" s="109"/>
      <c r="EO1" s="110"/>
      <c r="EP1" s="102"/>
      <c r="EQ1" s="102"/>
      <c r="ER1" s="102"/>
      <c r="ES1" s="102"/>
      <c r="ET1" s="102"/>
      <c r="EU1" s="102"/>
      <c r="EV1" s="102"/>
      <c r="EW1" s="102"/>
      <c r="EX1" s="102"/>
      <c r="EY1" s="102"/>
      <c r="EZ1" s="102"/>
      <c r="FA1" s="103"/>
      <c r="FB1" s="109"/>
      <c r="FC1" s="109"/>
      <c r="FD1" s="109"/>
      <c r="FE1" s="109"/>
      <c r="FF1" s="109"/>
      <c r="FG1" s="109"/>
      <c r="FH1" s="109"/>
      <c r="FI1" s="109"/>
      <c r="FJ1" s="109"/>
      <c r="FK1" s="109"/>
      <c r="FL1" s="109"/>
      <c r="FM1" s="110"/>
      <c r="FN1" s="102"/>
      <c r="FO1" s="102"/>
      <c r="FP1" s="102"/>
      <c r="FQ1" s="102"/>
      <c r="FR1" s="102"/>
      <c r="FS1" s="102"/>
      <c r="FT1" s="102"/>
      <c r="FU1" s="102"/>
      <c r="FV1" s="102"/>
      <c r="FW1" s="102"/>
      <c r="FX1" s="102"/>
      <c r="FY1" s="103"/>
      <c r="FZ1" s="135"/>
      <c r="GA1" s="135"/>
      <c r="GB1" s="135"/>
      <c r="GC1" s="135"/>
      <c r="GD1" s="135"/>
      <c r="GE1" s="135"/>
      <c r="GF1" s="135"/>
      <c r="GG1" s="135"/>
      <c r="GH1" s="135"/>
      <c r="GI1" s="135"/>
      <c r="GJ1" s="135"/>
      <c r="GK1" s="135"/>
      <c r="GL1" s="153">
        <v>45017</v>
      </c>
      <c r="GM1" s="153">
        <v>45047</v>
      </c>
      <c r="GN1" s="153">
        <v>45078</v>
      </c>
      <c r="GO1" s="153">
        <v>45108</v>
      </c>
      <c r="GP1" s="153">
        <v>45139</v>
      </c>
      <c r="GQ1" s="153">
        <v>45170</v>
      </c>
      <c r="GR1" s="153">
        <v>45200</v>
      </c>
      <c r="GS1" s="153">
        <v>45231</v>
      </c>
      <c r="GT1" s="153">
        <v>45261</v>
      </c>
      <c r="GU1" s="153">
        <v>45292</v>
      </c>
      <c r="GV1" s="153">
        <v>45323</v>
      </c>
      <c r="GW1" s="157">
        <v>45352</v>
      </c>
      <c r="GX1" s="153">
        <v>45383</v>
      </c>
      <c r="GY1" s="153">
        <v>45413</v>
      </c>
      <c r="GZ1" s="153">
        <v>45444</v>
      </c>
      <c r="HA1" s="153">
        <v>45474</v>
      </c>
      <c r="HB1" s="153">
        <v>45505</v>
      </c>
      <c r="HC1" s="153">
        <v>45536</v>
      </c>
      <c r="HD1" s="153">
        <v>45566</v>
      </c>
      <c r="HE1" s="153">
        <v>45597</v>
      </c>
      <c r="HF1" s="153">
        <v>45627</v>
      </c>
      <c r="HG1" s="153">
        <v>45658</v>
      </c>
      <c r="HH1" s="153">
        <v>45689</v>
      </c>
      <c r="HI1" s="155">
        <v>45717</v>
      </c>
      <c r="HJ1" s="153">
        <v>45748</v>
      </c>
      <c r="HK1" s="153">
        <v>45778</v>
      </c>
      <c r="HL1" s="153">
        <v>45809</v>
      </c>
      <c r="HM1" s="153">
        <v>45839</v>
      </c>
      <c r="HN1" s="153">
        <v>45870</v>
      </c>
      <c r="HO1" s="153">
        <v>45901</v>
      </c>
      <c r="HP1" s="153">
        <v>45931</v>
      </c>
      <c r="HQ1" s="153">
        <v>45962</v>
      </c>
      <c r="HR1" s="153">
        <v>45992</v>
      </c>
      <c r="HS1" s="153">
        <v>46023</v>
      </c>
      <c r="HT1" s="153">
        <v>46054</v>
      </c>
      <c r="HU1" s="155">
        <v>46082</v>
      </c>
    </row>
    <row r="2" spans="1:229" ht="15" thickBot="1" x14ac:dyDescent="0.4">
      <c r="A2" s="45"/>
      <c r="B2" s="46" t="s">
        <v>9</v>
      </c>
      <c r="C2" s="47" t="s">
        <v>10</v>
      </c>
      <c r="D2" s="47" t="s">
        <v>11</v>
      </c>
      <c r="E2" s="47" t="s">
        <v>12</v>
      </c>
      <c r="F2" s="47" t="s">
        <v>13</v>
      </c>
      <c r="G2" s="47" t="s">
        <v>14</v>
      </c>
      <c r="H2" s="47" t="s">
        <v>15</v>
      </c>
      <c r="I2" s="47" t="s">
        <v>16</v>
      </c>
      <c r="J2" s="47" t="s">
        <v>17</v>
      </c>
      <c r="K2" s="47" t="s">
        <v>18</v>
      </c>
      <c r="L2" s="47" t="s">
        <v>19</v>
      </c>
      <c r="M2" s="48" t="s">
        <v>20</v>
      </c>
      <c r="N2" s="34" t="s">
        <v>21</v>
      </c>
      <c r="O2" s="35">
        <v>40299</v>
      </c>
      <c r="P2" s="35">
        <v>40330</v>
      </c>
      <c r="Q2" s="35">
        <v>40360</v>
      </c>
      <c r="R2" s="35">
        <v>40391</v>
      </c>
      <c r="S2" s="35">
        <v>40422</v>
      </c>
      <c r="T2" s="35">
        <v>40452</v>
      </c>
      <c r="U2" s="35">
        <v>40483</v>
      </c>
      <c r="V2" s="35">
        <v>40513</v>
      </c>
      <c r="W2" s="35">
        <v>40544</v>
      </c>
      <c r="X2" s="35">
        <v>40575</v>
      </c>
      <c r="Y2" s="36">
        <v>40603</v>
      </c>
      <c r="Z2" s="52">
        <v>40634</v>
      </c>
      <c r="AA2" s="53">
        <v>40664</v>
      </c>
      <c r="AB2" s="53">
        <v>40695</v>
      </c>
      <c r="AC2" s="53">
        <v>40725</v>
      </c>
      <c r="AD2" s="53">
        <v>40756</v>
      </c>
      <c r="AE2" s="53">
        <v>40787</v>
      </c>
      <c r="AF2" s="53">
        <v>40817</v>
      </c>
      <c r="AG2" s="53">
        <v>40848</v>
      </c>
      <c r="AH2" s="53">
        <v>40878</v>
      </c>
      <c r="AI2" s="53">
        <v>40909</v>
      </c>
      <c r="AJ2" s="53">
        <v>40940</v>
      </c>
      <c r="AK2" s="54">
        <v>40969</v>
      </c>
      <c r="AL2" s="37">
        <v>41000</v>
      </c>
      <c r="AM2" s="35">
        <v>41030</v>
      </c>
      <c r="AN2" s="35">
        <v>41061</v>
      </c>
      <c r="AO2" s="35">
        <v>41091</v>
      </c>
      <c r="AP2" s="35">
        <v>41122</v>
      </c>
      <c r="AQ2" s="35">
        <v>41153</v>
      </c>
      <c r="AR2" s="35">
        <v>41183</v>
      </c>
      <c r="AS2" s="35">
        <v>41214</v>
      </c>
      <c r="AT2" s="35">
        <v>41244</v>
      </c>
      <c r="AU2" s="35">
        <v>41275</v>
      </c>
      <c r="AV2" s="35">
        <v>41306</v>
      </c>
      <c r="AW2" s="36">
        <v>41334</v>
      </c>
      <c r="AX2" s="52">
        <v>41365</v>
      </c>
      <c r="AY2" s="53">
        <v>41395</v>
      </c>
      <c r="AZ2" s="53">
        <v>41426</v>
      </c>
      <c r="BA2" s="53">
        <v>41456</v>
      </c>
      <c r="BB2" s="53">
        <v>41487</v>
      </c>
      <c r="BC2" s="53">
        <v>41518</v>
      </c>
      <c r="BD2" s="53">
        <v>41548</v>
      </c>
      <c r="BE2" s="53">
        <v>41579</v>
      </c>
      <c r="BF2" s="53">
        <v>41609</v>
      </c>
      <c r="BG2" s="53">
        <v>41640</v>
      </c>
      <c r="BH2" s="53">
        <v>41671</v>
      </c>
      <c r="BI2" s="54">
        <v>41699</v>
      </c>
      <c r="BJ2" s="37">
        <v>41730</v>
      </c>
      <c r="BK2" s="35">
        <v>41760</v>
      </c>
      <c r="BL2" s="35">
        <v>41791</v>
      </c>
      <c r="BM2" s="35">
        <v>41821</v>
      </c>
      <c r="BN2" s="35">
        <v>41852</v>
      </c>
      <c r="BO2" s="35">
        <v>41883</v>
      </c>
      <c r="BP2" s="35">
        <v>41913</v>
      </c>
      <c r="BQ2" s="35">
        <v>41944</v>
      </c>
      <c r="BR2" s="35">
        <v>41974</v>
      </c>
      <c r="BS2" s="35">
        <v>42005</v>
      </c>
      <c r="BT2" s="35">
        <v>42036</v>
      </c>
      <c r="BU2" s="35">
        <v>42064</v>
      </c>
      <c r="BV2" s="52">
        <v>42095</v>
      </c>
      <c r="BW2" s="53">
        <v>42125</v>
      </c>
      <c r="BX2" s="53">
        <v>42156</v>
      </c>
      <c r="BY2" s="53">
        <v>42186</v>
      </c>
      <c r="BZ2" s="53">
        <v>42217</v>
      </c>
      <c r="CA2" s="53">
        <v>42248</v>
      </c>
      <c r="CB2" s="53">
        <v>42278</v>
      </c>
      <c r="CC2" s="53">
        <v>42309</v>
      </c>
      <c r="CD2" s="53">
        <v>42339</v>
      </c>
      <c r="CE2" s="53">
        <v>42370</v>
      </c>
      <c r="CF2" s="53">
        <v>42401</v>
      </c>
      <c r="CG2" s="54">
        <v>42430</v>
      </c>
      <c r="CH2" s="37">
        <v>42461</v>
      </c>
      <c r="CI2" s="35">
        <v>42491</v>
      </c>
      <c r="CJ2" s="35">
        <v>42522</v>
      </c>
      <c r="CK2" s="35">
        <v>42552</v>
      </c>
      <c r="CL2" s="35">
        <v>42583</v>
      </c>
      <c r="CM2" s="35">
        <v>42614</v>
      </c>
      <c r="CN2" s="35">
        <v>42644</v>
      </c>
      <c r="CO2" s="35">
        <v>42675</v>
      </c>
      <c r="CP2" s="35">
        <v>42705</v>
      </c>
      <c r="CQ2" s="35">
        <v>42736</v>
      </c>
      <c r="CR2" s="35">
        <v>42767</v>
      </c>
      <c r="CS2" s="36">
        <v>42795</v>
      </c>
      <c r="CT2" s="52">
        <v>42826</v>
      </c>
      <c r="CU2" s="53">
        <v>42856</v>
      </c>
      <c r="CV2" s="53">
        <v>42887</v>
      </c>
      <c r="CW2" s="53">
        <v>42917</v>
      </c>
      <c r="CX2" s="53">
        <v>42948</v>
      </c>
      <c r="CY2" s="53">
        <v>42979</v>
      </c>
      <c r="CZ2" s="53">
        <v>43009</v>
      </c>
      <c r="DA2" s="53">
        <v>43040</v>
      </c>
      <c r="DB2" s="53">
        <v>43070</v>
      </c>
      <c r="DC2" s="53">
        <v>43101</v>
      </c>
      <c r="DD2" s="53">
        <v>43132</v>
      </c>
      <c r="DE2" s="54">
        <v>43160</v>
      </c>
      <c r="DF2" s="35">
        <v>43191</v>
      </c>
      <c r="DG2" s="35">
        <v>43221</v>
      </c>
      <c r="DH2" s="35">
        <v>43252</v>
      </c>
      <c r="DI2" s="35">
        <v>43282</v>
      </c>
      <c r="DJ2" s="35">
        <v>43313</v>
      </c>
      <c r="DK2" s="35">
        <v>43344</v>
      </c>
      <c r="DL2" s="35">
        <v>43374</v>
      </c>
      <c r="DM2" s="35">
        <v>43405</v>
      </c>
      <c r="DN2" s="35">
        <v>43435</v>
      </c>
      <c r="DO2" s="35">
        <v>43466</v>
      </c>
      <c r="DP2" s="35">
        <v>43497</v>
      </c>
      <c r="DQ2" s="36">
        <v>43525</v>
      </c>
      <c r="DR2" s="53">
        <v>43556</v>
      </c>
      <c r="DS2" s="53">
        <v>43586</v>
      </c>
      <c r="DT2" s="53">
        <v>43617</v>
      </c>
      <c r="DU2" s="53">
        <v>43647</v>
      </c>
      <c r="DV2" s="53">
        <v>43678</v>
      </c>
      <c r="DW2" s="53">
        <v>43709</v>
      </c>
      <c r="DX2" s="53">
        <v>43739</v>
      </c>
      <c r="DY2" s="53">
        <v>43770</v>
      </c>
      <c r="DZ2" s="53">
        <v>43800</v>
      </c>
      <c r="EA2" s="53">
        <v>43831</v>
      </c>
      <c r="EB2" s="53">
        <v>43862</v>
      </c>
      <c r="EC2" s="54">
        <v>43891</v>
      </c>
      <c r="ED2" s="35">
        <v>43922</v>
      </c>
      <c r="EE2" s="35">
        <v>43952</v>
      </c>
      <c r="EF2" s="35">
        <v>43983</v>
      </c>
      <c r="EG2" s="35">
        <v>44013</v>
      </c>
      <c r="EH2" s="35">
        <v>44044</v>
      </c>
      <c r="EI2" s="35">
        <v>44075</v>
      </c>
      <c r="EJ2" s="35">
        <v>44105</v>
      </c>
      <c r="EK2" s="35">
        <v>44136</v>
      </c>
      <c r="EL2" s="35">
        <v>44166</v>
      </c>
      <c r="EM2" s="35">
        <v>44197</v>
      </c>
      <c r="EN2" s="35">
        <v>44228</v>
      </c>
      <c r="EO2" s="36">
        <v>44256</v>
      </c>
      <c r="EP2" s="53">
        <v>44287</v>
      </c>
      <c r="EQ2" s="53">
        <v>44317</v>
      </c>
      <c r="ER2" s="53">
        <v>44348</v>
      </c>
      <c r="ES2" s="53">
        <v>44378</v>
      </c>
      <c r="ET2" s="53">
        <v>44409</v>
      </c>
      <c r="EU2" s="53">
        <v>44440</v>
      </c>
      <c r="EV2" s="53">
        <v>44470</v>
      </c>
      <c r="EW2" s="53">
        <v>44501</v>
      </c>
      <c r="EX2" s="53">
        <v>44531</v>
      </c>
      <c r="EY2" s="53">
        <v>44562</v>
      </c>
      <c r="EZ2" s="53">
        <v>44593</v>
      </c>
      <c r="FA2" s="54">
        <v>44621</v>
      </c>
      <c r="FB2" s="35">
        <v>43922</v>
      </c>
      <c r="FC2" s="35">
        <v>43952</v>
      </c>
      <c r="FD2" s="35">
        <v>43983</v>
      </c>
      <c r="FE2" s="35">
        <v>44013</v>
      </c>
      <c r="FF2" s="35">
        <v>44044</v>
      </c>
      <c r="FG2" s="35">
        <v>44075</v>
      </c>
      <c r="FH2" s="35">
        <v>44105</v>
      </c>
      <c r="FI2" s="35">
        <v>44136</v>
      </c>
      <c r="FJ2" s="35">
        <v>44166</v>
      </c>
      <c r="FK2" s="35">
        <v>44197</v>
      </c>
      <c r="FL2" s="35">
        <v>44228</v>
      </c>
      <c r="FM2" s="36">
        <v>44256</v>
      </c>
      <c r="FN2" s="53">
        <v>44287</v>
      </c>
      <c r="FO2" s="53">
        <v>44317</v>
      </c>
      <c r="FP2" s="53">
        <v>44348</v>
      </c>
      <c r="FQ2" s="53">
        <v>44378</v>
      </c>
      <c r="FR2" s="53">
        <v>44409</v>
      </c>
      <c r="FS2" s="53">
        <v>44440</v>
      </c>
      <c r="FT2" s="53">
        <v>44470</v>
      </c>
      <c r="FU2" s="53">
        <v>44501</v>
      </c>
      <c r="FV2" s="53">
        <v>44531</v>
      </c>
      <c r="FW2" s="53">
        <v>44562</v>
      </c>
      <c r="FX2" s="53">
        <v>44593</v>
      </c>
      <c r="FY2" s="54">
        <v>44621</v>
      </c>
      <c r="FZ2" s="136">
        <v>44652</v>
      </c>
      <c r="GA2" s="136">
        <v>44682</v>
      </c>
      <c r="GB2" s="136">
        <v>44713</v>
      </c>
      <c r="GC2" s="136">
        <v>44743</v>
      </c>
      <c r="GD2" s="136">
        <v>44774</v>
      </c>
      <c r="GE2" s="136">
        <v>44805</v>
      </c>
      <c r="GF2" s="136">
        <v>44835</v>
      </c>
      <c r="GG2" s="136">
        <v>44866</v>
      </c>
      <c r="GH2" s="136">
        <v>44896</v>
      </c>
      <c r="GI2" s="136">
        <v>44927</v>
      </c>
      <c r="GJ2" s="136">
        <v>44958</v>
      </c>
      <c r="GK2" s="137">
        <v>44986</v>
      </c>
      <c r="GL2" s="154"/>
      <c r="GM2" s="154"/>
      <c r="GN2" s="154"/>
      <c r="GO2" s="154"/>
      <c r="GP2" s="154"/>
      <c r="GQ2" s="154"/>
      <c r="GR2" s="154"/>
      <c r="GS2" s="154"/>
      <c r="GT2" s="154"/>
      <c r="GU2" s="154"/>
      <c r="GV2" s="154"/>
      <c r="GW2" s="158"/>
      <c r="GX2" s="154"/>
      <c r="GY2" s="154"/>
      <c r="GZ2" s="154"/>
      <c r="HA2" s="154"/>
      <c r="HB2" s="154"/>
      <c r="HC2" s="154"/>
      <c r="HD2" s="154"/>
      <c r="HE2" s="154"/>
      <c r="HF2" s="154"/>
      <c r="HG2" s="154"/>
      <c r="HH2" s="154"/>
      <c r="HI2" s="156"/>
      <c r="HJ2" s="154"/>
      <c r="HK2" s="154"/>
      <c r="HL2" s="154"/>
      <c r="HM2" s="154"/>
      <c r="HN2" s="154"/>
      <c r="HO2" s="154"/>
      <c r="HP2" s="154"/>
      <c r="HQ2" s="154"/>
      <c r="HR2" s="154"/>
      <c r="HS2" s="154"/>
      <c r="HT2" s="154"/>
      <c r="HU2" s="156"/>
    </row>
    <row r="3" spans="1:229" ht="15.5" x14ac:dyDescent="0.35">
      <c r="A3" s="90" t="s">
        <v>22</v>
      </c>
      <c r="B3" s="91">
        <v>36</v>
      </c>
      <c r="C3" s="92">
        <v>26</v>
      </c>
      <c r="D3" s="92">
        <v>38</v>
      </c>
      <c r="E3" s="92">
        <v>62</v>
      </c>
      <c r="F3" s="92">
        <v>46</v>
      </c>
      <c r="G3" s="92">
        <v>40</v>
      </c>
      <c r="H3" s="92">
        <v>59</v>
      </c>
      <c r="I3" s="92">
        <v>53</v>
      </c>
      <c r="J3" s="92">
        <v>45</v>
      </c>
      <c r="K3" s="92">
        <v>43</v>
      </c>
      <c r="L3" s="92">
        <v>46</v>
      </c>
      <c r="M3" s="93">
        <v>60</v>
      </c>
      <c r="N3" s="91">
        <v>43</v>
      </c>
      <c r="O3" s="92">
        <v>41</v>
      </c>
      <c r="P3" s="92">
        <v>66</v>
      </c>
      <c r="Q3" s="92">
        <v>54</v>
      </c>
      <c r="R3" s="92">
        <v>58</v>
      </c>
      <c r="S3" s="92">
        <v>59</v>
      </c>
      <c r="T3" s="92">
        <v>45</v>
      </c>
      <c r="U3" s="92">
        <v>74</v>
      </c>
      <c r="V3" s="92">
        <v>50</v>
      </c>
      <c r="W3" s="92">
        <v>75</v>
      </c>
      <c r="X3" s="92">
        <v>75</v>
      </c>
      <c r="Y3" s="93">
        <v>84</v>
      </c>
      <c r="Z3" s="91">
        <v>63</v>
      </c>
      <c r="AA3" s="92">
        <v>89</v>
      </c>
      <c r="AB3" s="92">
        <v>75</v>
      </c>
      <c r="AC3" s="92">
        <v>74</v>
      </c>
      <c r="AD3" s="92">
        <v>71</v>
      </c>
      <c r="AE3" s="92">
        <v>84</v>
      </c>
      <c r="AF3" s="92">
        <v>47</v>
      </c>
      <c r="AG3" s="92">
        <v>88</v>
      </c>
      <c r="AH3" s="92">
        <v>52</v>
      </c>
      <c r="AI3" s="92">
        <v>98</v>
      </c>
      <c r="AJ3" s="92">
        <v>87</v>
      </c>
      <c r="AK3" s="93">
        <v>95</v>
      </c>
      <c r="AL3" s="91">
        <v>74</v>
      </c>
      <c r="AM3" s="92">
        <v>99</v>
      </c>
      <c r="AN3" s="92">
        <v>98</v>
      </c>
      <c r="AO3" s="92">
        <v>105</v>
      </c>
      <c r="AP3" s="92">
        <v>109</v>
      </c>
      <c r="AQ3" s="94">
        <v>75</v>
      </c>
      <c r="AR3" s="94">
        <v>85</v>
      </c>
      <c r="AS3" s="94">
        <v>82</v>
      </c>
      <c r="AT3" s="94">
        <v>59</v>
      </c>
      <c r="AU3" s="94">
        <v>87</v>
      </c>
      <c r="AV3" s="94">
        <v>105</v>
      </c>
      <c r="AW3" s="95">
        <v>114</v>
      </c>
      <c r="AX3" s="91">
        <v>102</v>
      </c>
      <c r="AY3" s="92">
        <v>79</v>
      </c>
      <c r="AZ3" s="92">
        <v>92</v>
      </c>
      <c r="BA3" s="92">
        <v>104</v>
      </c>
      <c r="BB3" s="92">
        <v>108</v>
      </c>
      <c r="BC3" s="92">
        <v>94</v>
      </c>
      <c r="BD3" s="92">
        <v>127</v>
      </c>
      <c r="BE3" s="92">
        <v>134</v>
      </c>
      <c r="BF3" s="92">
        <v>130</v>
      </c>
      <c r="BG3" s="92">
        <v>152</v>
      </c>
      <c r="BH3" s="92">
        <v>136</v>
      </c>
      <c r="BI3" s="93">
        <v>112</v>
      </c>
      <c r="BJ3" s="91">
        <v>140</v>
      </c>
      <c r="BK3" s="92">
        <v>112</v>
      </c>
      <c r="BL3" s="92">
        <v>111</v>
      </c>
      <c r="BM3" s="92">
        <v>136</v>
      </c>
      <c r="BN3" s="92">
        <v>125</v>
      </c>
      <c r="BO3" s="92">
        <v>106</v>
      </c>
      <c r="BP3" s="92">
        <v>104</v>
      </c>
      <c r="BQ3" s="92">
        <v>124</v>
      </c>
      <c r="BR3" s="92">
        <f>(88+5)</f>
        <v>93</v>
      </c>
      <c r="BS3" s="92">
        <f>110+7</f>
        <v>117</v>
      </c>
      <c r="BT3" s="92">
        <f>107+3</f>
        <v>110</v>
      </c>
      <c r="BU3" s="92">
        <f>(106+7)</f>
        <v>113</v>
      </c>
      <c r="BV3" s="91">
        <f>89+3</f>
        <v>92</v>
      </c>
      <c r="BW3" s="92">
        <f>(74+1)</f>
        <v>75</v>
      </c>
      <c r="BX3" s="92">
        <f>(87+4)</f>
        <v>91</v>
      </c>
      <c r="BY3" s="92">
        <f>SUM(107+8)</f>
        <v>115</v>
      </c>
      <c r="BZ3" s="92">
        <f>SUM(101+5)</f>
        <v>106</v>
      </c>
      <c r="CA3" s="92">
        <f>SUM(97+4)</f>
        <v>101</v>
      </c>
      <c r="CB3" s="92">
        <f>SUM(105+7)</f>
        <v>112</v>
      </c>
      <c r="CC3" s="92">
        <f>SUM(105+14)</f>
        <v>119</v>
      </c>
      <c r="CD3" s="92">
        <f>(69+3)</f>
        <v>72</v>
      </c>
      <c r="CE3" s="92">
        <v>90</v>
      </c>
      <c r="CF3" s="92">
        <v>109</v>
      </c>
      <c r="CG3" s="93">
        <v>118</v>
      </c>
      <c r="CH3" s="91">
        <v>82</v>
      </c>
      <c r="CI3" s="92">
        <v>102</v>
      </c>
      <c r="CJ3" s="92">
        <v>91</v>
      </c>
      <c r="CK3" s="92">
        <v>116</v>
      </c>
      <c r="CL3" s="92">
        <v>101</v>
      </c>
      <c r="CM3" s="92">
        <v>87</v>
      </c>
      <c r="CN3" s="92">
        <f>SUM(110+4)</f>
        <v>114</v>
      </c>
      <c r="CO3" s="92">
        <f>SUM(124+2)</f>
        <v>126</v>
      </c>
      <c r="CP3" s="92">
        <f>SUM(102+6)</f>
        <v>108</v>
      </c>
      <c r="CQ3" s="92">
        <f>SUM(139+4)</f>
        <v>143</v>
      </c>
      <c r="CR3" s="92">
        <f>SUM(95+5)</f>
        <v>100</v>
      </c>
      <c r="CS3" s="127">
        <f>(114+3)</f>
        <v>117</v>
      </c>
      <c r="CT3" s="92">
        <f>110+4</f>
        <v>114</v>
      </c>
      <c r="CU3" s="92">
        <f>109+5</f>
        <v>114</v>
      </c>
      <c r="CV3" s="92">
        <f>81+1</f>
        <v>82</v>
      </c>
      <c r="CW3" s="92">
        <f>91+5</f>
        <v>96</v>
      </c>
      <c r="CX3" s="92">
        <f>113+9</f>
        <v>122</v>
      </c>
      <c r="CY3" s="92">
        <f>94+4</f>
        <v>98</v>
      </c>
      <c r="CZ3" s="92">
        <f>110+11</f>
        <v>121</v>
      </c>
      <c r="DA3" s="92">
        <f>107+5</f>
        <v>112</v>
      </c>
      <c r="DB3" s="92">
        <f>64+2</f>
        <v>66</v>
      </c>
      <c r="DC3" s="92">
        <f>115+2</f>
        <v>117</v>
      </c>
      <c r="DD3" s="92">
        <f>118+4</f>
        <v>122</v>
      </c>
      <c r="DE3" s="93">
        <f>123+6</f>
        <v>129</v>
      </c>
      <c r="DF3" s="92">
        <f>117+6</f>
        <v>123</v>
      </c>
      <c r="DG3" s="92">
        <f>119+8</f>
        <v>127</v>
      </c>
      <c r="DH3" s="92">
        <f>113+3</f>
        <v>116</v>
      </c>
      <c r="DI3" s="92">
        <f>155+5</f>
        <v>160</v>
      </c>
      <c r="DJ3" s="92">
        <f>148+5</f>
        <v>153</v>
      </c>
      <c r="DK3" s="92">
        <f>87+7</f>
        <v>94</v>
      </c>
      <c r="DL3" s="126">
        <f>113+3</f>
        <v>116</v>
      </c>
      <c r="DM3" s="126">
        <f>109+5</f>
        <v>114</v>
      </c>
      <c r="DN3" s="126">
        <f>60+2</f>
        <v>62</v>
      </c>
      <c r="DO3" s="126">
        <f>152+3</f>
        <v>155</v>
      </c>
      <c r="DP3" s="92">
        <f>94+9</f>
        <v>103</v>
      </c>
      <c r="DQ3" s="93">
        <f>131+8</f>
        <v>139</v>
      </c>
      <c r="DR3" s="126">
        <f>122+5</f>
        <v>127</v>
      </c>
      <c r="DS3" s="126">
        <f>120+8</f>
        <v>128</v>
      </c>
      <c r="DT3" s="126">
        <f>90+7</f>
        <v>97</v>
      </c>
      <c r="DU3" s="126">
        <f>128+7</f>
        <v>135</v>
      </c>
      <c r="DV3" s="126">
        <f>100+7</f>
        <v>107</v>
      </c>
      <c r="DW3" s="126">
        <f>94+14</f>
        <v>108</v>
      </c>
      <c r="DX3" s="126">
        <f>98+7</f>
        <v>105</v>
      </c>
      <c r="DY3" s="126">
        <f>102+7</f>
        <v>109</v>
      </c>
      <c r="DZ3" s="126">
        <f>90+1</f>
        <v>91</v>
      </c>
      <c r="EA3" s="92">
        <f>105+8</f>
        <v>113</v>
      </c>
      <c r="EB3" s="92">
        <f>116+6</f>
        <v>122</v>
      </c>
      <c r="EC3" s="127">
        <f>86+3</f>
        <v>89</v>
      </c>
      <c r="ED3" s="92"/>
      <c r="EE3" s="92"/>
      <c r="EF3" s="92"/>
      <c r="EG3" s="92"/>
      <c r="EH3" s="92"/>
      <c r="EI3" s="92"/>
      <c r="EJ3" s="126"/>
      <c r="EK3" s="126"/>
      <c r="EL3" s="126"/>
      <c r="EM3" s="126"/>
      <c r="EN3" s="126"/>
      <c r="EO3" s="93"/>
      <c r="EP3" s="126"/>
      <c r="EQ3" s="126"/>
      <c r="ER3" s="126"/>
      <c r="ES3" s="126"/>
      <c r="ET3" s="126"/>
      <c r="EU3" s="126"/>
      <c r="EV3" s="126"/>
      <c r="EW3" s="126"/>
      <c r="EX3" s="126"/>
      <c r="EY3" s="126"/>
      <c r="EZ3" s="126"/>
      <c r="FA3" s="127"/>
      <c r="FB3" s="92">
        <f>69+2</f>
        <v>71</v>
      </c>
      <c r="FC3" s="92">
        <f>49+3</f>
        <v>52</v>
      </c>
      <c r="FD3" s="92">
        <f>59+6</f>
        <v>65</v>
      </c>
      <c r="FE3" s="92">
        <f>75+7</f>
        <v>82</v>
      </c>
      <c r="FF3" s="92">
        <f>84+3</f>
        <v>87</v>
      </c>
      <c r="FG3" s="92">
        <v>130</v>
      </c>
      <c r="FH3" s="126">
        <f>101+1</f>
        <v>102</v>
      </c>
      <c r="FI3" s="126">
        <f>87+6</f>
        <v>93</v>
      </c>
      <c r="FJ3" s="126">
        <f>82+4</f>
        <v>86</v>
      </c>
      <c r="FK3" s="126">
        <f>81+6</f>
        <v>87</v>
      </c>
      <c r="FL3" s="92">
        <f>91+5</f>
        <v>96</v>
      </c>
      <c r="FM3" s="93">
        <f>87+7</f>
        <v>94</v>
      </c>
      <c r="FN3" s="131">
        <v>73</v>
      </c>
      <c r="FO3" s="132">
        <v>86</v>
      </c>
      <c r="FP3" s="132">
        <v>88</v>
      </c>
      <c r="FQ3" s="132">
        <v>64</v>
      </c>
      <c r="FR3" s="132">
        <v>93</v>
      </c>
      <c r="FS3" s="132">
        <v>85</v>
      </c>
      <c r="FT3" s="132">
        <v>97</v>
      </c>
      <c r="FU3" s="132">
        <v>98</v>
      </c>
      <c r="FV3" s="132">
        <v>73</v>
      </c>
      <c r="FW3" s="92">
        <v>117</v>
      </c>
      <c r="FX3" s="132">
        <v>95</v>
      </c>
      <c r="FY3" s="93">
        <v>91</v>
      </c>
      <c r="FZ3" s="131">
        <v>104</v>
      </c>
      <c r="GA3" s="132">
        <v>110</v>
      </c>
      <c r="GB3" s="132">
        <v>100</v>
      </c>
      <c r="GC3" s="132">
        <v>78</v>
      </c>
      <c r="GD3" s="132">
        <v>74</v>
      </c>
      <c r="GE3" s="132">
        <v>83</v>
      </c>
      <c r="GF3" s="132">
        <v>70</v>
      </c>
      <c r="GG3" s="132">
        <v>90</v>
      </c>
      <c r="GH3" s="132">
        <v>71</v>
      </c>
      <c r="GI3" s="92">
        <v>111</v>
      </c>
      <c r="GJ3" s="132">
        <v>103</v>
      </c>
      <c r="GK3" s="93">
        <v>98</v>
      </c>
      <c r="GL3" s="131">
        <v>93</v>
      </c>
      <c r="GM3" s="132">
        <v>98</v>
      </c>
      <c r="GN3" s="132">
        <v>108</v>
      </c>
      <c r="GO3" s="132">
        <v>93</v>
      </c>
      <c r="GP3" s="132">
        <v>113</v>
      </c>
      <c r="GQ3" s="132">
        <v>89</v>
      </c>
      <c r="GR3" s="132">
        <v>115</v>
      </c>
      <c r="GS3" s="132">
        <v>104</v>
      </c>
      <c r="GT3" s="132">
        <v>62</v>
      </c>
      <c r="GU3" s="92">
        <v>177</v>
      </c>
      <c r="GV3" s="132">
        <v>106</v>
      </c>
      <c r="GW3" s="93">
        <v>103</v>
      </c>
      <c r="GX3" s="93">
        <v>117</v>
      </c>
      <c r="GY3" s="93">
        <v>122</v>
      </c>
      <c r="GZ3" s="93">
        <v>68</v>
      </c>
      <c r="HA3" s="93">
        <v>108</v>
      </c>
      <c r="HB3" s="93">
        <v>87</v>
      </c>
      <c r="HC3" s="93">
        <v>91</v>
      </c>
      <c r="HD3" s="93">
        <v>105</v>
      </c>
      <c r="HE3" s="93">
        <v>111</v>
      </c>
      <c r="HF3" s="93">
        <v>100</v>
      </c>
      <c r="HG3" s="93">
        <v>127</v>
      </c>
      <c r="HH3" s="93">
        <v>115</v>
      </c>
      <c r="HI3" s="93">
        <v>144</v>
      </c>
      <c r="HJ3" s="93">
        <v>106</v>
      </c>
      <c r="HK3" s="93">
        <v>112</v>
      </c>
      <c r="HL3" s="93">
        <v>108</v>
      </c>
      <c r="HM3" s="93">
        <v>135</v>
      </c>
      <c r="HN3" s="93">
        <v>109</v>
      </c>
      <c r="HO3" s="93">
        <v>106</v>
      </c>
      <c r="HP3" s="93"/>
      <c r="HQ3" s="93"/>
      <c r="HR3" s="93"/>
      <c r="HS3" s="93"/>
      <c r="HT3" s="93"/>
      <c r="HU3" s="93"/>
    </row>
    <row r="4" spans="1:229" x14ac:dyDescent="0.35">
      <c r="A4" s="147" t="s">
        <v>23</v>
      </c>
      <c r="B4" s="133">
        <v>29</v>
      </c>
      <c r="C4" s="148">
        <v>22</v>
      </c>
      <c r="D4" s="148">
        <v>31</v>
      </c>
      <c r="E4" s="148">
        <v>55</v>
      </c>
      <c r="F4" s="148">
        <v>34</v>
      </c>
      <c r="G4" s="148">
        <v>29</v>
      </c>
      <c r="H4" s="148">
        <v>41</v>
      </c>
      <c r="I4" s="148">
        <v>48</v>
      </c>
      <c r="J4" s="148">
        <v>36</v>
      </c>
      <c r="K4" s="148">
        <v>36</v>
      </c>
      <c r="L4" s="148">
        <v>38</v>
      </c>
      <c r="M4" s="149">
        <v>59</v>
      </c>
      <c r="N4" s="133">
        <v>39</v>
      </c>
      <c r="O4" s="148">
        <v>39</v>
      </c>
      <c r="P4" s="148">
        <v>58</v>
      </c>
      <c r="Q4" s="148">
        <v>52</v>
      </c>
      <c r="R4" s="148">
        <v>54</v>
      </c>
      <c r="S4" s="148">
        <v>52</v>
      </c>
      <c r="T4" s="148">
        <v>41</v>
      </c>
      <c r="U4" s="148">
        <v>69</v>
      </c>
      <c r="V4" s="148">
        <v>48</v>
      </c>
      <c r="W4" s="148">
        <v>73</v>
      </c>
      <c r="X4" s="148">
        <v>71</v>
      </c>
      <c r="Y4" s="149">
        <v>83</v>
      </c>
      <c r="Z4" s="133">
        <v>63</v>
      </c>
      <c r="AA4" s="148">
        <v>89</v>
      </c>
      <c r="AB4" s="148">
        <v>74</v>
      </c>
      <c r="AC4" s="148">
        <v>74</v>
      </c>
      <c r="AD4" s="148">
        <v>69</v>
      </c>
      <c r="AE4" s="148">
        <v>79</v>
      </c>
      <c r="AF4" s="148">
        <v>47</v>
      </c>
      <c r="AG4" s="148">
        <v>86</v>
      </c>
      <c r="AH4" s="148">
        <v>50</v>
      </c>
      <c r="AI4" s="148">
        <v>98</v>
      </c>
      <c r="AJ4" s="148">
        <v>82</v>
      </c>
      <c r="AK4" s="149">
        <v>95</v>
      </c>
      <c r="AL4" s="133">
        <v>72</v>
      </c>
      <c r="AM4" s="148">
        <v>96</v>
      </c>
      <c r="AN4" s="148">
        <v>92</v>
      </c>
      <c r="AO4" s="148">
        <v>104</v>
      </c>
      <c r="AP4" s="148">
        <v>101</v>
      </c>
      <c r="AQ4" s="148">
        <v>75</v>
      </c>
      <c r="AR4" s="148">
        <v>84</v>
      </c>
      <c r="AS4" s="148">
        <v>81</v>
      </c>
      <c r="AT4" s="148">
        <v>58</v>
      </c>
      <c r="AU4" s="148">
        <v>85</v>
      </c>
      <c r="AV4" s="148">
        <v>101</v>
      </c>
      <c r="AW4" s="149">
        <v>111</v>
      </c>
      <c r="AX4" s="133">
        <v>102</v>
      </c>
      <c r="AY4" s="148">
        <v>75</v>
      </c>
      <c r="AZ4" s="148">
        <v>89</v>
      </c>
      <c r="BA4" s="148">
        <v>100</v>
      </c>
      <c r="BB4" s="148">
        <v>103</v>
      </c>
      <c r="BC4" s="148">
        <v>91</v>
      </c>
      <c r="BD4" s="148">
        <v>125</v>
      </c>
      <c r="BE4" s="148">
        <v>132</v>
      </c>
      <c r="BF4" s="148">
        <v>120</v>
      </c>
      <c r="BG4" s="148">
        <v>148</v>
      </c>
      <c r="BH4" s="148">
        <v>130</v>
      </c>
      <c r="BI4" s="149">
        <v>111</v>
      </c>
      <c r="BJ4" s="133">
        <v>136</v>
      </c>
      <c r="BK4" s="148">
        <v>111</v>
      </c>
      <c r="BL4" s="148">
        <v>105</v>
      </c>
      <c r="BM4" s="148">
        <v>123</v>
      </c>
      <c r="BN4" s="148">
        <v>120</v>
      </c>
      <c r="BO4" s="148">
        <f>(93+4)</f>
        <v>97</v>
      </c>
      <c r="BP4" s="148">
        <v>101</v>
      </c>
      <c r="BQ4" s="148">
        <v>115</v>
      </c>
      <c r="BR4" s="148">
        <f>SUM(84+5)</f>
        <v>89</v>
      </c>
      <c r="BS4" s="148">
        <f>(100+7)</f>
        <v>107</v>
      </c>
      <c r="BT4" s="148">
        <f>(99+3)</f>
        <v>102</v>
      </c>
      <c r="BU4" s="148">
        <f>SUM(96+5)</f>
        <v>101</v>
      </c>
      <c r="BV4" s="150">
        <v>89</v>
      </c>
      <c r="BW4" s="148">
        <f>(73+1)</f>
        <v>74</v>
      </c>
      <c r="BX4" s="148">
        <f>SUM(84+4)</f>
        <v>88</v>
      </c>
      <c r="BY4" s="148">
        <f>SUM(105+6)</f>
        <v>111</v>
      </c>
      <c r="BZ4" s="148">
        <f>SUM(91+4)</f>
        <v>95</v>
      </c>
      <c r="CA4" s="148">
        <f>SUM(95+4)</f>
        <v>99</v>
      </c>
      <c r="CB4" s="148">
        <f>SUM(104+7)</f>
        <v>111</v>
      </c>
      <c r="CC4" s="148">
        <f>SUM(104+14)</f>
        <v>118</v>
      </c>
      <c r="CD4" s="148">
        <v>70</v>
      </c>
      <c r="CE4" s="148">
        <v>88</v>
      </c>
      <c r="CF4" s="148">
        <v>104</v>
      </c>
      <c r="CG4" s="149">
        <v>114</v>
      </c>
      <c r="CH4" s="150">
        <v>80</v>
      </c>
      <c r="CI4" s="148">
        <v>97</v>
      </c>
      <c r="CJ4" s="148">
        <v>89</v>
      </c>
      <c r="CK4" s="148">
        <v>116</v>
      </c>
      <c r="CL4" s="148">
        <v>100</v>
      </c>
      <c r="CM4" s="148">
        <v>80</v>
      </c>
      <c r="CN4" s="148">
        <f>SUM(105+4)</f>
        <v>109</v>
      </c>
      <c r="CO4" s="148">
        <f>SUM(123+2)</f>
        <v>125</v>
      </c>
      <c r="CP4" s="148">
        <f>SUM(98+6)</f>
        <v>104</v>
      </c>
      <c r="CQ4" s="148">
        <f>SUM(132+4)</f>
        <v>136</v>
      </c>
      <c r="CR4" s="148">
        <f>SUM(91+5)</f>
        <v>96</v>
      </c>
      <c r="CS4" s="149">
        <f>(100+3)</f>
        <v>103</v>
      </c>
      <c r="CT4" s="150">
        <f>106+4</f>
        <v>110</v>
      </c>
      <c r="CU4" s="148">
        <f>102+5</f>
        <v>107</v>
      </c>
      <c r="CV4" s="148">
        <f>77+1</f>
        <v>78</v>
      </c>
      <c r="CW4" s="148">
        <f>88+4</f>
        <v>92</v>
      </c>
      <c r="CX4" s="148">
        <f>106+9</f>
        <v>115</v>
      </c>
      <c r="CY4" s="148">
        <f>89+4</f>
        <v>93</v>
      </c>
      <c r="CZ4" s="148">
        <f>107+11</f>
        <v>118</v>
      </c>
      <c r="DA4" s="148">
        <f>102+5</f>
        <v>107</v>
      </c>
      <c r="DB4" s="148">
        <f>62+2</f>
        <v>64</v>
      </c>
      <c r="DC4" s="148">
        <v>110</v>
      </c>
      <c r="DD4" s="148">
        <f>112+4</f>
        <v>116</v>
      </c>
      <c r="DE4" s="149">
        <v>119</v>
      </c>
      <c r="DF4" s="148">
        <v>113</v>
      </c>
      <c r="DG4" s="148">
        <v>125</v>
      </c>
      <c r="DH4" s="148">
        <v>115</v>
      </c>
      <c r="DI4" s="148">
        <f>153+3</f>
        <v>156</v>
      </c>
      <c r="DJ4" s="148">
        <f>146+5</f>
        <v>151</v>
      </c>
      <c r="DK4" s="148">
        <f>86+7</f>
        <v>93</v>
      </c>
      <c r="DL4" s="148">
        <f>108+3</f>
        <v>111</v>
      </c>
      <c r="DM4" s="148">
        <f>105+5</f>
        <v>110</v>
      </c>
      <c r="DN4" s="148">
        <f>58+2</f>
        <v>60</v>
      </c>
      <c r="DO4" s="148">
        <v>141</v>
      </c>
      <c r="DP4" s="148">
        <f>92+9</f>
        <v>101</v>
      </c>
      <c r="DQ4" s="149">
        <f>126+7</f>
        <v>133</v>
      </c>
      <c r="DR4" s="148">
        <f>118+4</f>
        <v>122</v>
      </c>
      <c r="DS4" s="148">
        <f>117+8</f>
        <v>125</v>
      </c>
      <c r="DT4" s="148">
        <f>88+7</f>
        <v>95</v>
      </c>
      <c r="DU4" s="148">
        <f>125+7</f>
        <v>132</v>
      </c>
      <c r="DV4" s="148">
        <f>98+7</f>
        <v>105</v>
      </c>
      <c r="DW4" s="148">
        <f>90+14</f>
        <v>104</v>
      </c>
      <c r="DX4" s="148">
        <f>91+7</f>
        <v>98</v>
      </c>
      <c r="DY4" s="148">
        <f>96+7</f>
        <v>103</v>
      </c>
      <c r="DZ4" s="148">
        <f>78+1</f>
        <v>79</v>
      </c>
      <c r="EA4" s="148">
        <f>99+5</f>
        <v>104</v>
      </c>
      <c r="EB4" s="148">
        <f>105+6</f>
        <v>111</v>
      </c>
      <c r="EC4" s="149">
        <f>61+3</f>
        <v>64</v>
      </c>
      <c r="ED4" s="148"/>
      <c r="EE4" s="148"/>
      <c r="EF4" s="148"/>
      <c r="EG4" s="148"/>
      <c r="EH4" s="148"/>
      <c r="EI4" s="148"/>
      <c r="EJ4" s="148"/>
      <c r="EK4" s="148"/>
      <c r="EL4" s="148"/>
      <c r="EM4" s="148"/>
      <c r="EN4" s="148"/>
      <c r="EO4" s="149"/>
      <c r="EP4" s="148"/>
      <c r="EQ4" s="148"/>
      <c r="ER4" s="148"/>
      <c r="ES4" s="148"/>
      <c r="ET4" s="148"/>
      <c r="EU4" s="148"/>
      <c r="EV4" s="148"/>
      <c r="EW4" s="148"/>
      <c r="EX4" s="148"/>
      <c r="EY4" s="148"/>
      <c r="EZ4" s="148"/>
      <c r="FA4" s="149"/>
      <c r="FB4" s="148">
        <f>54+1</f>
        <v>55</v>
      </c>
      <c r="FC4" s="148">
        <f>36+3</f>
        <v>39</v>
      </c>
      <c r="FD4" s="148">
        <f>50+4</f>
        <v>54</v>
      </c>
      <c r="FE4" s="148">
        <f>56+7</f>
        <v>63</v>
      </c>
      <c r="FF4" s="148">
        <f>63+3</f>
        <v>66</v>
      </c>
      <c r="FG4" s="148">
        <f>78+2</f>
        <v>80</v>
      </c>
      <c r="FH4" s="148">
        <f>87-5+1</f>
        <v>83</v>
      </c>
      <c r="FI4" s="148">
        <f>82-1+5</f>
        <v>86</v>
      </c>
      <c r="FJ4" s="148">
        <f>67-1-1+3</f>
        <v>68</v>
      </c>
      <c r="FK4" s="148">
        <f>76-1+5</f>
        <v>80</v>
      </c>
      <c r="FL4" s="148">
        <f>88-5+5</f>
        <v>88</v>
      </c>
      <c r="FM4" s="149">
        <f>83-1+7</f>
        <v>89</v>
      </c>
      <c r="FN4" s="150">
        <v>69</v>
      </c>
      <c r="FO4" s="148">
        <v>84</v>
      </c>
      <c r="FP4" s="148">
        <v>83</v>
      </c>
      <c r="FQ4" s="148">
        <v>58</v>
      </c>
      <c r="FR4" s="148">
        <v>81</v>
      </c>
      <c r="FS4" s="148">
        <v>72</v>
      </c>
      <c r="FT4" s="148">
        <v>89</v>
      </c>
      <c r="FU4" s="148">
        <v>95</v>
      </c>
      <c r="FV4" s="148">
        <v>67</v>
      </c>
      <c r="FW4" s="148">
        <v>111</v>
      </c>
      <c r="FX4" s="148">
        <v>85</v>
      </c>
      <c r="FY4" s="149">
        <v>83</v>
      </c>
      <c r="FZ4" s="150">
        <v>97</v>
      </c>
      <c r="GA4" s="148">
        <v>108</v>
      </c>
      <c r="GB4" s="148">
        <v>96</v>
      </c>
      <c r="GC4" s="148">
        <v>71</v>
      </c>
      <c r="GD4" s="148">
        <v>71</v>
      </c>
      <c r="GE4" s="148">
        <v>76</v>
      </c>
      <c r="GF4" s="148">
        <v>68</v>
      </c>
      <c r="GG4" s="148">
        <v>87</v>
      </c>
      <c r="GH4" s="148">
        <v>68</v>
      </c>
      <c r="GI4" s="148">
        <v>102</v>
      </c>
      <c r="GJ4" s="148">
        <v>99</v>
      </c>
      <c r="GK4" s="149">
        <v>91</v>
      </c>
      <c r="GL4" s="150">
        <v>89</v>
      </c>
      <c r="GM4" s="148">
        <v>92</v>
      </c>
      <c r="GN4" s="148">
        <v>102</v>
      </c>
      <c r="GO4" s="148">
        <v>86</v>
      </c>
      <c r="GP4" s="148">
        <v>107</v>
      </c>
      <c r="GQ4" s="148">
        <v>86</v>
      </c>
      <c r="GR4" s="148">
        <v>113</v>
      </c>
      <c r="GS4" s="148">
        <v>104</v>
      </c>
      <c r="GT4" s="148">
        <v>61</v>
      </c>
      <c r="GU4" s="148">
        <v>177</v>
      </c>
      <c r="GV4" s="148">
        <v>106</v>
      </c>
      <c r="GW4" s="149">
        <v>103</v>
      </c>
      <c r="GX4" s="149">
        <v>114</v>
      </c>
      <c r="GY4" s="149">
        <v>122</v>
      </c>
      <c r="GZ4" s="149">
        <v>68</v>
      </c>
      <c r="HA4" s="149">
        <v>106</v>
      </c>
      <c r="HB4" s="149">
        <v>87</v>
      </c>
      <c r="HC4" s="149">
        <v>89</v>
      </c>
      <c r="HD4" s="149">
        <v>103</v>
      </c>
      <c r="HE4" s="149">
        <v>111</v>
      </c>
      <c r="HF4" s="149">
        <v>100</v>
      </c>
      <c r="HG4" s="149">
        <v>126</v>
      </c>
      <c r="HH4" s="149">
        <v>115</v>
      </c>
      <c r="HI4" s="149">
        <v>144</v>
      </c>
      <c r="HJ4" s="149">
        <v>106</v>
      </c>
      <c r="HK4" s="149">
        <v>109</v>
      </c>
      <c r="HL4" s="149">
        <v>107</v>
      </c>
      <c r="HM4" s="149">
        <v>133</v>
      </c>
      <c r="HN4" s="149">
        <v>108</v>
      </c>
      <c r="HO4" s="149">
        <v>104</v>
      </c>
      <c r="HP4" s="149"/>
      <c r="HQ4" s="149"/>
      <c r="HR4" s="149"/>
      <c r="HS4" s="149"/>
      <c r="HT4" s="149"/>
      <c r="HU4" s="149"/>
    </row>
    <row r="5" spans="1:229" x14ac:dyDescent="0.35">
      <c r="A5" s="6" t="s">
        <v>24</v>
      </c>
      <c r="B5" s="23">
        <v>7</v>
      </c>
      <c r="C5" s="19">
        <v>4</v>
      </c>
      <c r="D5" s="19">
        <v>7</v>
      </c>
      <c r="E5" s="19">
        <v>7</v>
      </c>
      <c r="F5" s="19">
        <v>12</v>
      </c>
      <c r="G5" s="19">
        <v>11</v>
      </c>
      <c r="H5" s="19">
        <v>15</v>
      </c>
      <c r="I5" s="19">
        <v>4</v>
      </c>
      <c r="J5" s="19">
        <v>9</v>
      </c>
      <c r="K5" s="19">
        <v>7</v>
      </c>
      <c r="L5" s="19">
        <v>7</v>
      </c>
      <c r="M5" s="24">
        <v>1</v>
      </c>
      <c r="N5" s="23">
        <v>4</v>
      </c>
      <c r="O5" s="19">
        <v>1</v>
      </c>
      <c r="P5" s="19">
        <v>6</v>
      </c>
      <c r="Q5" s="19">
        <v>2</v>
      </c>
      <c r="R5" s="19">
        <v>4</v>
      </c>
      <c r="S5" s="19">
        <v>6</v>
      </c>
      <c r="T5" s="19">
        <v>4</v>
      </c>
      <c r="U5" s="19">
        <v>4</v>
      </c>
      <c r="V5" s="19">
        <v>1</v>
      </c>
      <c r="W5" s="19">
        <v>1</v>
      </c>
      <c r="X5" s="19">
        <v>3</v>
      </c>
      <c r="Y5" s="24">
        <v>1</v>
      </c>
      <c r="Z5" s="23">
        <v>0</v>
      </c>
      <c r="AA5" s="19">
        <v>0</v>
      </c>
      <c r="AB5" s="19">
        <v>0</v>
      </c>
      <c r="AC5" s="19">
        <v>0</v>
      </c>
      <c r="AD5" s="19">
        <v>0</v>
      </c>
      <c r="AE5" s="19">
        <v>2</v>
      </c>
      <c r="AF5" s="19">
        <v>0</v>
      </c>
      <c r="AG5" s="19">
        <v>1</v>
      </c>
      <c r="AH5" s="19">
        <v>0</v>
      </c>
      <c r="AI5" s="19">
        <v>0</v>
      </c>
      <c r="AJ5" s="19">
        <v>1</v>
      </c>
      <c r="AK5" s="24">
        <v>0</v>
      </c>
      <c r="AL5" s="23">
        <v>0</v>
      </c>
      <c r="AM5" s="19">
        <v>0</v>
      </c>
      <c r="AN5" s="19">
        <v>3</v>
      </c>
      <c r="AO5" s="19">
        <v>0</v>
      </c>
      <c r="AP5" s="19">
        <v>5</v>
      </c>
      <c r="AQ5" s="19">
        <v>0</v>
      </c>
      <c r="AR5" s="19">
        <v>0</v>
      </c>
      <c r="AS5" s="19">
        <v>0</v>
      </c>
      <c r="AT5" s="19">
        <v>0</v>
      </c>
      <c r="AU5" s="19">
        <v>1</v>
      </c>
      <c r="AV5" s="19">
        <v>0</v>
      </c>
      <c r="AW5" s="24">
        <v>1</v>
      </c>
      <c r="AX5" s="23">
        <v>0</v>
      </c>
      <c r="AY5" s="19">
        <v>2</v>
      </c>
      <c r="AZ5" s="19">
        <v>2</v>
      </c>
      <c r="BA5" s="19">
        <v>3</v>
      </c>
      <c r="BB5" s="19">
        <v>4</v>
      </c>
      <c r="BC5" s="19">
        <v>0</v>
      </c>
      <c r="BD5" s="19">
        <v>2</v>
      </c>
      <c r="BE5" s="19">
        <v>2</v>
      </c>
      <c r="BF5" s="19">
        <v>10</v>
      </c>
      <c r="BG5" s="19">
        <v>4</v>
      </c>
      <c r="BH5" s="19">
        <v>6</v>
      </c>
      <c r="BI5" s="24">
        <v>1</v>
      </c>
      <c r="BJ5" s="23">
        <v>1</v>
      </c>
      <c r="BK5" s="19">
        <v>0</v>
      </c>
      <c r="BL5" s="19">
        <v>4</v>
      </c>
      <c r="BM5" s="19">
        <v>11</v>
      </c>
      <c r="BN5" s="19">
        <v>2</v>
      </c>
      <c r="BO5" s="19">
        <v>8</v>
      </c>
      <c r="BP5" s="19">
        <v>2</v>
      </c>
      <c r="BQ5" s="19">
        <v>5</v>
      </c>
      <c r="BR5" s="19">
        <f>(3)</f>
        <v>3</v>
      </c>
      <c r="BS5" s="19">
        <f>9+0</f>
        <v>9</v>
      </c>
      <c r="BT5" s="19">
        <f>7+0</f>
        <v>7</v>
      </c>
      <c r="BU5" s="19">
        <f>(3+2)</f>
        <v>5</v>
      </c>
      <c r="BV5" s="23">
        <v>2</v>
      </c>
      <c r="BW5" s="19">
        <v>1</v>
      </c>
      <c r="BX5" s="19">
        <v>1</v>
      </c>
      <c r="BY5" s="19">
        <f>SUM(2+2)</f>
        <v>4</v>
      </c>
      <c r="BZ5" s="19">
        <f>SUM(7+1)</f>
        <v>8</v>
      </c>
      <c r="CA5" s="19">
        <f>SUM(1+0)</f>
        <v>1</v>
      </c>
      <c r="CB5" s="19">
        <f>SUM(1)</f>
        <v>1</v>
      </c>
      <c r="CC5" s="19">
        <v>0</v>
      </c>
      <c r="CD5" s="19">
        <v>1</v>
      </c>
      <c r="CE5" s="19">
        <v>1</v>
      </c>
      <c r="CF5" s="19">
        <v>3</v>
      </c>
      <c r="CG5" s="24">
        <v>0</v>
      </c>
      <c r="CH5" s="23">
        <v>0</v>
      </c>
      <c r="CI5" s="19">
        <v>4</v>
      </c>
      <c r="CJ5" s="19">
        <v>0</v>
      </c>
      <c r="CK5" s="19">
        <v>0</v>
      </c>
      <c r="CL5" s="19">
        <v>0</v>
      </c>
      <c r="CM5" s="19">
        <v>4</v>
      </c>
      <c r="CN5" s="19">
        <v>2</v>
      </c>
      <c r="CO5" s="19">
        <f>SUM(0+0)</f>
        <v>0</v>
      </c>
      <c r="CP5" s="19">
        <v>3</v>
      </c>
      <c r="CQ5" s="19">
        <f>SUM(5)</f>
        <v>5</v>
      </c>
      <c r="CR5" s="19">
        <f>SUM(2)</f>
        <v>2</v>
      </c>
      <c r="CS5" s="24">
        <v>4</v>
      </c>
      <c r="CT5" s="23">
        <v>1</v>
      </c>
      <c r="CU5" s="19">
        <v>4</v>
      </c>
      <c r="CV5" s="19">
        <v>3</v>
      </c>
      <c r="CW5" s="19">
        <f>1+1</f>
        <v>2</v>
      </c>
      <c r="CX5" s="19">
        <v>3</v>
      </c>
      <c r="CY5" s="19">
        <v>3</v>
      </c>
      <c r="CZ5" s="19">
        <v>2</v>
      </c>
      <c r="DA5" s="19">
        <v>1</v>
      </c>
      <c r="DB5" s="19">
        <v>2</v>
      </c>
      <c r="DC5" s="19">
        <v>6</v>
      </c>
      <c r="DD5" s="19">
        <v>6</v>
      </c>
      <c r="DE5" s="24">
        <f>7+1</f>
        <v>8</v>
      </c>
      <c r="DF5" s="19">
        <v>9</v>
      </c>
      <c r="DG5" s="19">
        <v>0</v>
      </c>
      <c r="DH5" s="19">
        <v>0</v>
      </c>
      <c r="DI5" s="19">
        <f>2+2</f>
        <v>4</v>
      </c>
      <c r="DJ5" s="19">
        <v>1</v>
      </c>
      <c r="DK5" s="19">
        <v>1</v>
      </c>
      <c r="DL5" s="19">
        <v>1</v>
      </c>
      <c r="DM5" s="19">
        <v>4</v>
      </c>
      <c r="DN5" s="19">
        <v>1</v>
      </c>
      <c r="DO5" s="19">
        <v>12</v>
      </c>
      <c r="DP5" s="19">
        <v>2</v>
      </c>
      <c r="DQ5" s="24">
        <f>3+1</f>
        <v>4</v>
      </c>
      <c r="DR5" s="19">
        <f>2+1</f>
        <v>3</v>
      </c>
      <c r="DS5" s="19">
        <v>3</v>
      </c>
      <c r="DT5" s="19">
        <v>1</v>
      </c>
      <c r="DU5" s="19">
        <v>1</v>
      </c>
      <c r="DV5" s="19">
        <v>2</v>
      </c>
      <c r="DW5" s="19">
        <v>3</v>
      </c>
      <c r="DX5" s="19">
        <v>5</v>
      </c>
      <c r="DY5" s="19">
        <v>5</v>
      </c>
      <c r="DZ5" s="19">
        <v>7</v>
      </c>
      <c r="EA5" s="19">
        <v>7</v>
      </c>
      <c r="EB5" s="19">
        <v>10</v>
      </c>
      <c r="EC5" s="24">
        <v>24</v>
      </c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24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24"/>
      <c r="FB5" s="19">
        <f>14+1</f>
        <v>15</v>
      </c>
      <c r="FC5" s="19">
        <v>9</v>
      </c>
      <c r="FD5" s="19">
        <f>5+2</f>
        <v>7</v>
      </c>
      <c r="FE5" s="19">
        <v>19</v>
      </c>
      <c r="FF5" s="19">
        <v>20</v>
      </c>
      <c r="FG5" s="19">
        <f>45+1</f>
        <v>46</v>
      </c>
      <c r="FH5" s="19">
        <v>14</v>
      </c>
      <c r="FI5" s="19">
        <f>5+1</f>
        <v>6</v>
      </c>
      <c r="FJ5" s="19">
        <f>15+1</f>
        <v>16</v>
      </c>
      <c r="FK5" s="19">
        <f>5</f>
        <v>5</v>
      </c>
      <c r="FL5" s="19">
        <f>3</f>
        <v>3</v>
      </c>
      <c r="FM5" s="24">
        <v>4</v>
      </c>
      <c r="FN5" s="23">
        <v>2</v>
      </c>
      <c r="FO5" s="19">
        <v>2</v>
      </c>
      <c r="FP5" s="19">
        <v>4</v>
      </c>
      <c r="FQ5" s="19">
        <v>4</v>
      </c>
      <c r="FR5" s="19">
        <v>10</v>
      </c>
      <c r="FS5" s="19">
        <v>11</v>
      </c>
      <c r="FT5" s="19">
        <v>8</v>
      </c>
      <c r="FU5" s="19">
        <v>3</v>
      </c>
      <c r="FV5" s="19">
        <v>6</v>
      </c>
      <c r="FW5" s="19">
        <v>4</v>
      </c>
      <c r="FX5" s="19">
        <v>10</v>
      </c>
      <c r="FY5" s="24">
        <v>7</v>
      </c>
      <c r="FZ5" s="23">
        <v>6</v>
      </c>
      <c r="GA5" s="19">
        <v>2</v>
      </c>
      <c r="GB5" s="19">
        <v>4</v>
      </c>
      <c r="GC5" s="19">
        <v>7</v>
      </c>
      <c r="GD5" s="19">
        <v>3</v>
      </c>
      <c r="GE5" s="19">
        <v>7</v>
      </c>
      <c r="GF5" s="19">
        <v>2</v>
      </c>
      <c r="GG5" s="19">
        <v>3</v>
      </c>
      <c r="GH5" s="19">
        <v>3</v>
      </c>
      <c r="GI5" s="19">
        <v>9</v>
      </c>
      <c r="GJ5" s="19">
        <v>4</v>
      </c>
      <c r="GK5" s="24">
        <v>7</v>
      </c>
      <c r="GL5" s="23">
        <v>4</v>
      </c>
      <c r="GM5" s="19">
        <v>6</v>
      </c>
      <c r="GN5" s="19">
        <v>6</v>
      </c>
      <c r="GO5" s="19">
        <v>7</v>
      </c>
      <c r="GP5" s="19">
        <v>6</v>
      </c>
      <c r="GQ5" s="19">
        <v>3</v>
      </c>
      <c r="GR5" s="19">
        <v>2</v>
      </c>
      <c r="GS5" s="19">
        <v>0</v>
      </c>
      <c r="GT5" s="19">
        <v>1</v>
      </c>
      <c r="GU5" s="19">
        <v>0</v>
      </c>
      <c r="GV5" s="19">
        <v>0</v>
      </c>
      <c r="GW5" s="24">
        <v>0</v>
      </c>
      <c r="GX5" s="24">
        <v>3</v>
      </c>
      <c r="GY5" s="24">
        <v>0</v>
      </c>
      <c r="GZ5" s="24">
        <v>0</v>
      </c>
      <c r="HA5" s="24">
        <v>2</v>
      </c>
      <c r="HB5" s="24">
        <v>0</v>
      </c>
      <c r="HC5" s="24">
        <v>2</v>
      </c>
      <c r="HD5" s="24">
        <v>2</v>
      </c>
      <c r="HE5" s="24">
        <v>0</v>
      </c>
      <c r="HF5" s="24">
        <v>0</v>
      </c>
      <c r="HG5" s="24">
        <v>1</v>
      </c>
      <c r="HH5" s="24">
        <v>0</v>
      </c>
      <c r="HI5" s="24">
        <v>0</v>
      </c>
      <c r="HJ5" s="24">
        <v>0</v>
      </c>
      <c r="HK5" s="24">
        <v>3</v>
      </c>
      <c r="HL5" s="24">
        <v>1</v>
      </c>
      <c r="HM5" s="24">
        <v>2</v>
      </c>
      <c r="HN5" s="24">
        <v>1</v>
      </c>
      <c r="HO5" s="24">
        <v>2</v>
      </c>
      <c r="HP5" s="24"/>
      <c r="HQ5" s="24"/>
      <c r="HR5" s="24"/>
      <c r="HS5" s="24"/>
      <c r="HT5" s="24"/>
      <c r="HU5" s="24"/>
    </row>
    <row r="6" spans="1:229" ht="1.5" customHeight="1" thickBot="1" x14ac:dyDescent="0.4">
      <c r="A6" s="96"/>
      <c r="B6" s="97"/>
      <c r="C6" s="98"/>
      <c r="D6" s="98"/>
      <c r="E6" s="98"/>
      <c r="F6" s="98"/>
      <c r="G6" s="98"/>
      <c r="H6" s="98"/>
      <c r="I6" s="98"/>
      <c r="J6" s="98"/>
      <c r="K6" s="98"/>
      <c r="L6" s="98"/>
      <c r="M6" s="99"/>
      <c r="N6" s="97"/>
      <c r="O6" s="98"/>
      <c r="P6" s="98"/>
      <c r="Q6" s="98"/>
      <c r="R6" s="98"/>
      <c r="S6" s="98"/>
      <c r="T6" s="98"/>
      <c r="U6" s="98"/>
      <c r="V6" s="98"/>
      <c r="W6" s="98"/>
      <c r="X6" s="98"/>
      <c r="Y6" s="99"/>
      <c r="Z6" s="97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9"/>
      <c r="AL6" s="97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9"/>
      <c r="AX6" s="97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9"/>
      <c r="BJ6" s="97"/>
      <c r="BK6" s="98"/>
      <c r="BL6" s="98"/>
      <c r="BM6" s="98"/>
      <c r="BN6" s="98"/>
      <c r="BO6" s="98"/>
      <c r="BP6" s="98"/>
      <c r="BQ6" s="98"/>
      <c r="BR6" s="98"/>
      <c r="BS6" s="98"/>
      <c r="BT6" s="98"/>
      <c r="BU6" s="98"/>
      <c r="BV6" s="97"/>
      <c r="BW6" s="98"/>
      <c r="BX6" s="98"/>
      <c r="BY6" s="98"/>
      <c r="BZ6" s="98"/>
      <c r="CA6" s="98"/>
      <c r="CB6" s="98"/>
      <c r="CC6" s="98"/>
      <c r="CD6" s="98"/>
      <c r="CE6" s="98"/>
      <c r="CF6" s="98"/>
      <c r="CG6" s="99"/>
      <c r="CH6" s="121">
        <f t="shared" ref="CH6:DQ6" si="0">SUM(CH4+CH5)</f>
        <v>80</v>
      </c>
      <c r="CI6" s="121">
        <f t="shared" si="0"/>
        <v>101</v>
      </c>
      <c r="CJ6" s="121">
        <f t="shared" si="0"/>
        <v>89</v>
      </c>
      <c r="CK6" s="121">
        <f t="shared" si="0"/>
        <v>116</v>
      </c>
      <c r="CL6" s="121">
        <f t="shared" si="0"/>
        <v>100</v>
      </c>
      <c r="CM6" s="121">
        <f t="shared" si="0"/>
        <v>84</v>
      </c>
      <c r="CN6" s="121">
        <f t="shared" si="0"/>
        <v>111</v>
      </c>
      <c r="CO6" s="121">
        <f t="shared" si="0"/>
        <v>125</v>
      </c>
      <c r="CP6" s="121">
        <f t="shared" si="0"/>
        <v>107</v>
      </c>
      <c r="CQ6" s="121">
        <f t="shared" si="0"/>
        <v>141</v>
      </c>
      <c r="CR6" s="121">
        <f t="shared" si="0"/>
        <v>98</v>
      </c>
      <c r="CS6" s="121">
        <f t="shared" si="0"/>
        <v>107</v>
      </c>
      <c r="CT6" s="121">
        <f t="shared" si="0"/>
        <v>111</v>
      </c>
      <c r="CU6" s="121">
        <f t="shared" si="0"/>
        <v>111</v>
      </c>
      <c r="CV6" s="121">
        <f t="shared" si="0"/>
        <v>81</v>
      </c>
      <c r="CW6" s="121">
        <f t="shared" si="0"/>
        <v>94</v>
      </c>
      <c r="CX6" s="121">
        <f t="shared" si="0"/>
        <v>118</v>
      </c>
      <c r="CY6" s="121">
        <f t="shared" si="0"/>
        <v>96</v>
      </c>
      <c r="CZ6" s="121">
        <f t="shared" si="0"/>
        <v>120</v>
      </c>
      <c r="DA6" s="121">
        <f t="shared" si="0"/>
        <v>108</v>
      </c>
      <c r="DB6" s="121">
        <f t="shared" si="0"/>
        <v>66</v>
      </c>
      <c r="DC6" s="121">
        <f t="shared" si="0"/>
        <v>116</v>
      </c>
      <c r="DD6" s="121">
        <f t="shared" si="0"/>
        <v>122</v>
      </c>
      <c r="DE6" s="122">
        <f t="shared" si="0"/>
        <v>127</v>
      </c>
      <c r="DF6" s="121">
        <f t="shared" si="0"/>
        <v>122</v>
      </c>
      <c r="DG6" s="121">
        <f t="shared" si="0"/>
        <v>125</v>
      </c>
      <c r="DH6" s="121">
        <f t="shared" si="0"/>
        <v>115</v>
      </c>
      <c r="DI6" s="121">
        <f t="shared" si="0"/>
        <v>160</v>
      </c>
      <c r="DJ6" s="121">
        <f t="shared" si="0"/>
        <v>152</v>
      </c>
      <c r="DK6" s="121">
        <f t="shared" si="0"/>
        <v>94</v>
      </c>
      <c r="DL6" s="121">
        <f t="shared" si="0"/>
        <v>112</v>
      </c>
      <c r="DM6" s="121">
        <f t="shared" si="0"/>
        <v>114</v>
      </c>
      <c r="DN6" s="121">
        <f t="shared" si="0"/>
        <v>61</v>
      </c>
      <c r="DO6" s="121">
        <f t="shared" si="0"/>
        <v>153</v>
      </c>
      <c r="DP6" s="121">
        <f t="shared" si="0"/>
        <v>103</v>
      </c>
      <c r="DQ6" s="122">
        <f t="shared" si="0"/>
        <v>137</v>
      </c>
      <c r="DR6" s="121">
        <v>127</v>
      </c>
      <c r="DS6" s="121">
        <f t="shared" ref="DS6:EX6" si="1">SUM(DS4+DS5)</f>
        <v>128</v>
      </c>
      <c r="DT6" s="121">
        <f t="shared" si="1"/>
        <v>96</v>
      </c>
      <c r="DU6" s="121">
        <f t="shared" si="1"/>
        <v>133</v>
      </c>
      <c r="DV6" s="121">
        <f t="shared" si="1"/>
        <v>107</v>
      </c>
      <c r="DW6" s="121">
        <f t="shared" si="1"/>
        <v>107</v>
      </c>
      <c r="DX6" s="121">
        <f t="shared" si="1"/>
        <v>103</v>
      </c>
      <c r="DY6" s="121">
        <f t="shared" si="1"/>
        <v>108</v>
      </c>
      <c r="DZ6" s="121">
        <f t="shared" si="1"/>
        <v>86</v>
      </c>
      <c r="EA6" s="121">
        <f t="shared" si="1"/>
        <v>111</v>
      </c>
      <c r="EB6" s="121">
        <f t="shared" si="1"/>
        <v>121</v>
      </c>
      <c r="EC6" s="122">
        <f t="shared" si="1"/>
        <v>88</v>
      </c>
      <c r="ED6" s="121">
        <f t="shared" si="1"/>
        <v>0</v>
      </c>
      <c r="EE6" s="121">
        <f t="shared" si="1"/>
        <v>0</v>
      </c>
      <c r="EF6" s="121">
        <f t="shared" si="1"/>
        <v>0</v>
      </c>
      <c r="EG6" s="121">
        <f t="shared" si="1"/>
        <v>0</v>
      </c>
      <c r="EH6" s="121">
        <f t="shared" si="1"/>
        <v>0</v>
      </c>
      <c r="EI6" s="121">
        <f t="shared" si="1"/>
        <v>0</v>
      </c>
      <c r="EJ6" s="121">
        <f t="shared" si="1"/>
        <v>0</v>
      </c>
      <c r="EK6" s="121">
        <f t="shared" si="1"/>
        <v>0</v>
      </c>
      <c r="EL6" s="121">
        <f t="shared" si="1"/>
        <v>0</v>
      </c>
      <c r="EM6" s="121">
        <f t="shared" si="1"/>
        <v>0</v>
      </c>
      <c r="EN6" s="121">
        <f t="shared" si="1"/>
        <v>0</v>
      </c>
      <c r="EO6" s="122">
        <f t="shared" si="1"/>
        <v>0</v>
      </c>
      <c r="EP6" s="121">
        <f t="shared" si="1"/>
        <v>0</v>
      </c>
      <c r="EQ6" s="121">
        <f t="shared" si="1"/>
        <v>0</v>
      </c>
      <c r="ER6" s="121">
        <f t="shared" si="1"/>
        <v>0</v>
      </c>
      <c r="ES6" s="121">
        <f t="shared" si="1"/>
        <v>0</v>
      </c>
      <c r="ET6" s="121">
        <f t="shared" si="1"/>
        <v>0</v>
      </c>
      <c r="EU6" s="121">
        <f t="shared" si="1"/>
        <v>0</v>
      </c>
      <c r="EV6" s="121">
        <f t="shared" si="1"/>
        <v>0</v>
      </c>
      <c r="EW6" s="121">
        <f t="shared" si="1"/>
        <v>0</v>
      </c>
      <c r="EX6" s="121">
        <f t="shared" si="1"/>
        <v>0</v>
      </c>
      <c r="EY6" s="121">
        <f t="shared" ref="EY6:GD6" si="2">SUM(EY4+EY5)</f>
        <v>0</v>
      </c>
      <c r="EZ6" s="121">
        <f t="shared" si="2"/>
        <v>0</v>
      </c>
      <c r="FA6" s="122">
        <f t="shared" si="2"/>
        <v>0</v>
      </c>
      <c r="FB6" s="121">
        <f t="shared" si="2"/>
        <v>70</v>
      </c>
      <c r="FC6" s="121">
        <f t="shared" si="2"/>
        <v>48</v>
      </c>
      <c r="FD6" s="121">
        <f t="shared" si="2"/>
        <v>61</v>
      </c>
      <c r="FE6" s="121">
        <f t="shared" si="2"/>
        <v>82</v>
      </c>
      <c r="FF6" s="121">
        <f t="shared" si="2"/>
        <v>86</v>
      </c>
      <c r="FG6" s="121">
        <f t="shared" si="2"/>
        <v>126</v>
      </c>
      <c r="FH6" s="121">
        <f t="shared" si="2"/>
        <v>97</v>
      </c>
      <c r="FI6" s="121">
        <f t="shared" si="2"/>
        <v>92</v>
      </c>
      <c r="FJ6" s="121">
        <f t="shared" si="2"/>
        <v>84</v>
      </c>
      <c r="FK6" s="121">
        <f t="shared" si="2"/>
        <v>85</v>
      </c>
      <c r="FL6" s="121">
        <f t="shared" si="2"/>
        <v>91</v>
      </c>
      <c r="FM6" s="122">
        <f t="shared" si="2"/>
        <v>93</v>
      </c>
      <c r="FN6" s="134">
        <f t="shared" si="2"/>
        <v>71</v>
      </c>
      <c r="FO6" s="121">
        <f t="shared" si="2"/>
        <v>86</v>
      </c>
      <c r="FP6" s="121">
        <f t="shared" si="2"/>
        <v>87</v>
      </c>
      <c r="FQ6" s="121">
        <f t="shared" si="2"/>
        <v>62</v>
      </c>
      <c r="FR6" s="121">
        <f t="shared" si="2"/>
        <v>91</v>
      </c>
      <c r="FS6" s="121">
        <f t="shared" si="2"/>
        <v>83</v>
      </c>
      <c r="FT6" s="121">
        <f t="shared" si="2"/>
        <v>97</v>
      </c>
      <c r="FU6" s="121">
        <f t="shared" si="2"/>
        <v>98</v>
      </c>
      <c r="FV6" s="121">
        <f t="shared" si="2"/>
        <v>73</v>
      </c>
      <c r="FW6" s="121">
        <f t="shared" si="2"/>
        <v>115</v>
      </c>
      <c r="FX6" s="121">
        <f t="shared" si="2"/>
        <v>95</v>
      </c>
      <c r="FY6" s="122">
        <f t="shared" si="2"/>
        <v>90</v>
      </c>
      <c r="FZ6" s="134">
        <f t="shared" si="2"/>
        <v>103</v>
      </c>
      <c r="GA6" s="121">
        <f t="shared" si="2"/>
        <v>110</v>
      </c>
      <c r="GB6" s="121">
        <f t="shared" si="2"/>
        <v>100</v>
      </c>
      <c r="GC6" s="121">
        <f t="shared" si="2"/>
        <v>78</v>
      </c>
      <c r="GD6" s="121">
        <f t="shared" si="2"/>
        <v>74</v>
      </c>
      <c r="GE6" s="121">
        <f t="shared" ref="GE6:HI6" si="3">SUM(GE4+GE5)</f>
        <v>83</v>
      </c>
      <c r="GF6" s="121">
        <f t="shared" si="3"/>
        <v>70</v>
      </c>
      <c r="GG6" s="121">
        <f t="shared" si="3"/>
        <v>90</v>
      </c>
      <c r="GH6" s="121">
        <f t="shared" si="3"/>
        <v>71</v>
      </c>
      <c r="GI6" s="121">
        <f t="shared" si="3"/>
        <v>111</v>
      </c>
      <c r="GJ6" s="121">
        <f t="shared" si="3"/>
        <v>103</v>
      </c>
      <c r="GK6" s="122">
        <f t="shared" si="3"/>
        <v>98</v>
      </c>
      <c r="GL6" s="134">
        <f t="shared" si="3"/>
        <v>93</v>
      </c>
      <c r="GM6" s="121">
        <f t="shared" si="3"/>
        <v>98</v>
      </c>
      <c r="GN6" s="121">
        <f t="shared" si="3"/>
        <v>108</v>
      </c>
      <c r="GO6" s="121">
        <f t="shared" si="3"/>
        <v>93</v>
      </c>
      <c r="GP6" s="121">
        <f t="shared" si="3"/>
        <v>113</v>
      </c>
      <c r="GQ6" s="121">
        <f t="shared" si="3"/>
        <v>89</v>
      </c>
      <c r="GR6" s="121">
        <f t="shared" si="3"/>
        <v>115</v>
      </c>
      <c r="GS6" s="121">
        <f t="shared" si="3"/>
        <v>104</v>
      </c>
      <c r="GT6" s="121">
        <f t="shared" si="3"/>
        <v>62</v>
      </c>
      <c r="GU6" s="121">
        <f t="shared" si="3"/>
        <v>177</v>
      </c>
      <c r="GV6" s="121">
        <f t="shared" si="3"/>
        <v>106</v>
      </c>
      <c r="GW6" s="122">
        <f t="shared" si="3"/>
        <v>103</v>
      </c>
      <c r="GX6" s="122">
        <f t="shared" si="3"/>
        <v>117</v>
      </c>
      <c r="GY6" s="122">
        <f t="shared" si="3"/>
        <v>122</v>
      </c>
      <c r="GZ6" s="122">
        <f t="shared" si="3"/>
        <v>68</v>
      </c>
      <c r="HA6" s="122">
        <f t="shared" si="3"/>
        <v>108</v>
      </c>
      <c r="HB6" s="122">
        <f t="shared" si="3"/>
        <v>87</v>
      </c>
      <c r="HC6" s="122">
        <f t="shared" si="3"/>
        <v>91</v>
      </c>
      <c r="HD6" s="122">
        <f t="shared" si="3"/>
        <v>105</v>
      </c>
      <c r="HE6" s="122">
        <f t="shared" si="3"/>
        <v>111</v>
      </c>
      <c r="HF6" s="122">
        <f t="shared" si="3"/>
        <v>100</v>
      </c>
      <c r="HG6" s="122">
        <f t="shared" si="3"/>
        <v>127</v>
      </c>
      <c r="HH6" s="122">
        <f t="shared" si="3"/>
        <v>115</v>
      </c>
      <c r="HI6" s="122">
        <f t="shared" si="3"/>
        <v>144</v>
      </c>
      <c r="HJ6" s="122">
        <f t="shared" ref="HJ6" si="4">SUM(HJ4+HJ5)</f>
        <v>106</v>
      </c>
      <c r="HK6" s="122">
        <f t="shared" ref="HK6" si="5">SUM(HK4+HK5)</f>
        <v>112</v>
      </c>
      <c r="HL6" s="122">
        <f t="shared" ref="HL6" si="6">SUM(HL4+HL5)</f>
        <v>108</v>
      </c>
      <c r="HM6" s="122">
        <f t="shared" ref="HM6" si="7">SUM(HM4+HM5)</f>
        <v>135</v>
      </c>
      <c r="HN6" s="122">
        <f t="shared" ref="HN6" si="8">SUM(HN4+HN5)</f>
        <v>109</v>
      </c>
      <c r="HO6" s="122">
        <f t="shared" ref="HO6" si="9">SUM(HO4+HO5)</f>
        <v>106</v>
      </c>
      <c r="HP6" s="122">
        <f t="shared" ref="HP6" si="10">SUM(HP4+HP5)</f>
        <v>0</v>
      </c>
      <c r="HQ6" s="122">
        <f t="shared" ref="HQ6" si="11">SUM(HQ4+HQ5)</f>
        <v>0</v>
      </c>
      <c r="HR6" s="122">
        <f t="shared" ref="HR6" si="12">SUM(HR4+HR5)</f>
        <v>0</v>
      </c>
      <c r="HS6" s="122">
        <f t="shared" ref="HS6" si="13">SUM(HS4+HS5)</f>
        <v>0</v>
      </c>
      <c r="HT6" s="122">
        <f t="shared" ref="HT6" si="14">SUM(HT4+HT5)</f>
        <v>0</v>
      </c>
      <c r="HU6" s="122">
        <f t="shared" ref="HU6" si="15">SUM(HU4+HU5)</f>
        <v>0</v>
      </c>
    </row>
    <row r="7" spans="1:229" ht="20.149999999999999" customHeight="1" x14ac:dyDescent="0.35">
      <c r="A7" s="100" t="s">
        <v>25</v>
      </c>
      <c r="B7" s="101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3"/>
      <c r="N7" s="108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10"/>
      <c r="Z7" s="101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3"/>
      <c r="AL7" s="108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10"/>
      <c r="AX7" s="101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3"/>
      <c r="BJ7" s="108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1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3"/>
      <c r="CH7" s="108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10"/>
      <c r="CT7" s="123"/>
      <c r="CU7" s="124"/>
      <c r="CV7" s="124"/>
      <c r="CW7" s="124"/>
      <c r="CX7" s="124"/>
      <c r="CY7" s="124"/>
      <c r="CZ7" s="124"/>
      <c r="DA7" s="124"/>
      <c r="DB7" s="124"/>
      <c r="DC7" s="124"/>
      <c r="DD7" s="124"/>
      <c r="DE7" s="125"/>
      <c r="DF7" s="109"/>
      <c r="DG7" s="109"/>
      <c r="DH7" s="109"/>
      <c r="DI7" s="109"/>
      <c r="DJ7" s="109"/>
      <c r="DK7" s="109"/>
      <c r="DL7" s="109"/>
      <c r="DM7" s="109"/>
      <c r="DN7" s="109"/>
      <c r="DO7" s="109"/>
      <c r="DP7" s="109"/>
      <c r="DQ7" s="110"/>
      <c r="DR7" s="102"/>
      <c r="DS7" s="102"/>
      <c r="DT7" s="102"/>
      <c r="DU7" s="102"/>
      <c r="DV7" s="102"/>
      <c r="DW7" s="102"/>
      <c r="DX7" s="102"/>
      <c r="DY7" s="102"/>
      <c r="DZ7" s="102"/>
      <c r="EA7" s="50"/>
      <c r="EB7" s="50"/>
      <c r="EC7" s="51"/>
      <c r="ED7" s="109"/>
      <c r="EE7" s="109"/>
      <c r="EF7" s="109"/>
      <c r="EG7" s="109"/>
      <c r="EH7" s="109"/>
      <c r="EI7" s="109"/>
      <c r="EJ7" s="109"/>
      <c r="EK7" s="109"/>
      <c r="EL7" s="109"/>
      <c r="EM7" s="109"/>
      <c r="EN7" s="109"/>
      <c r="EO7" s="110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3"/>
      <c r="FB7" s="109"/>
      <c r="FC7" s="109"/>
      <c r="FD7" s="109"/>
      <c r="FE7" s="109"/>
      <c r="FF7" s="109"/>
      <c r="FG7" s="109"/>
      <c r="FH7" s="109"/>
      <c r="FI7" s="109"/>
      <c r="FJ7" s="109"/>
      <c r="FK7" s="109"/>
      <c r="FL7" s="109"/>
      <c r="FM7" s="110"/>
      <c r="FN7" s="101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3"/>
      <c r="FZ7" s="101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3"/>
      <c r="GL7" s="101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3"/>
      <c r="GX7" s="103"/>
      <c r="GY7" s="103"/>
      <c r="GZ7" s="103"/>
      <c r="HA7" s="103"/>
      <c r="HB7" s="103"/>
      <c r="HC7" s="103"/>
      <c r="HD7" s="103"/>
      <c r="HE7" s="103"/>
      <c r="HF7" s="103"/>
      <c r="HG7" s="103"/>
      <c r="HH7" s="103"/>
      <c r="HI7" s="103"/>
      <c r="HJ7" s="103"/>
      <c r="HK7" s="103"/>
      <c r="HL7" s="103"/>
      <c r="HM7" s="103"/>
      <c r="HN7" s="103"/>
      <c r="HO7" s="103"/>
      <c r="HP7" s="103"/>
      <c r="HQ7" s="103"/>
      <c r="HR7" s="103"/>
      <c r="HS7" s="103"/>
      <c r="HT7" s="103"/>
      <c r="HU7" s="103"/>
    </row>
    <row r="8" spans="1:229" s="10" customFormat="1" x14ac:dyDescent="0.35">
      <c r="A8" s="86" t="s">
        <v>26</v>
      </c>
      <c r="B8" s="87">
        <v>80.555555555555557</v>
      </c>
      <c r="C8" s="88">
        <v>84.615384615384613</v>
      </c>
      <c r="D8" s="88">
        <v>81.578947368421055</v>
      </c>
      <c r="E8" s="88">
        <v>88.709677419354833</v>
      </c>
      <c r="F8" s="88">
        <v>73.91304347826086</v>
      </c>
      <c r="G8" s="88">
        <v>72.5</v>
      </c>
      <c r="H8" s="88">
        <v>73.214285714285708</v>
      </c>
      <c r="I8" s="88">
        <v>92.307692307692307</v>
      </c>
      <c r="J8" s="88">
        <v>80</v>
      </c>
      <c r="K8" s="88">
        <v>83.720930232558146</v>
      </c>
      <c r="L8" s="88">
        <v>84.444444444444443</v>
      </c>
      <c r="M8" s="89">
        <v>98.333333333333329</v>
      </c>
      <c r="N8" s="87">
        <v>90.697674418604649</v>
      </c>
      <c r="O8" s="88">
        <v>97.5</v>
      </c>
      <c r="P8" s="88">
        <v>90.625</v>
      </c>
      <c r="Q8" s="88">
        <v>96.296296296296291</v>
      </c>
      <c r="R8" s="88">
        <v>93.103448275862064</v>
      </c>
      <c r="S8" s="88">
        <v>89.65517241379311</v>
      </c>
      <c r="T8" s="88">
        <v>91.111111111111114</v>
      </c>
      <c r="U8" s="88">
        <v>94.520547945205479</v>
      </c>
      <c r="V8" s="88">
        <v>97.959183673469383</v>
      </c>
      <c r="W8" s="88">
        <v>98.648648648648646</v>
      </c>
      <c r="X8" s="88">
        <v>95.945945945945937</v>
      </c>
      <c r="Y8" s="89">
        <v>98.80952380952381</v>
      </c>
      <c r="Z8" s="87">
        <v>100</v>
      </c>
      <c r="AA8" s="88">
        <v>100</v>
      </c>
      <c r="AB8" s="88">
        <v>100</v>
      </c>
      <c r="AC8" s="88">
        <v>100</v>
      </c>
      <c r="AD8" s="88">
        <v>100</v>
      </c>
      <c r="AE8" s="88">
        <v>98.76543209876543</v>
      </c>
      <c r="AF8" s="88">
        <v>100</v>
      </c>
      <c r="AG8" s="88">
        <v>98.850574712643677</v>
      </c>
      <c r="AH8" s="88">
        <v>100</v>
      </c>
      <c r="AI8" s="88">
        <v>100</v>
      </c>
      <c r="AJ8" s="88">
        <v>98.795180722891558</v>
      </c>
      <c r="AK8" s="89">
        <v>100</v>
      </c>
      <c r="AL8" s="87">
        <v>100</v>
      </c>
      <c r="AM8" s="88">
        <v>100</v>
      </c>
      <c r="AN8" s="88">
        <v>96.84210526315789</v>
      </c>
      <c r="AO8" s="88">
        <v>100</v>
      </c>
      <c r="AP8" s="88" t="e">
        <f>SUM(AP4/(AP3-#REF!-#REF!)*100)</f>
        <v>#REF!</v>
      </c>
      <c r="AQ8" s="88" t="e">
        <f>SUM(AQ4/(AQ3-#REF!-#REF!)*100)</f>
        <v>#REF!</v>
      </c>
      <c r="AR8" s="88" t="e">
        <f>SUM(AR4/(AR3-#REF!-#REF!)*100)</f>
        <v>#REF!</v>
      </c>
      <c r="AS8" s="88" t="e">
        <f>SUM(AS4/(AS3-#REF!-#REF!)*100)</f>
        <v>#REF!</v>
      </c>
      <c r="AT8" s="88" t="e">
        <f>SUM(AT4/(AT3-#REF!-#REF!)*100)</f>
        <v>#REF!</v>
      </c>
      <c r="AU8" s="88" t="e">
        <f>SUM(AU4/(AU3-#REF!-#REF!)*100)</f>
        <v>#REF!</v>
      </c>
      <c r="AV8" s="88" t="e">
        <f>SUM(AV4/(AV3-#REF!-#REF!)*100)</f>
        <v>#REF!</v>
      </c>
      <c r="AW8" s="89" t="e">
        <f>SUM(AW4/(AW3-#REF!-#REF!)*100)</f>
        <v>#REF!</v>
      </c>
      <c r="AX8" s="87" t="e">
        <f>SUM(AX4/(AX3-#REF!-#REF!)*100)</f>
        <v>#REF!</v>
      </c>
      <c r="AY8" s="88" t="e">
        <f>SUM(AY4/(AY3-#REF!-#REF!)*100)</f>
        <v>#REF!</v>
      </c>
      <c r="AZ8" s="88" t="e">
        <f>SUM(AZ4/(AZ3-#REF!-#REF!)*100)</f>
        <v>#REF!</v>
      </c>
      <c r="BA8" s="88" t="e">
        <f>SUM(BA4/(BA3-#REF!-#REF!)*100)</f>
        <v>#REF!</v>
      </c>
      <c r="BB8" s="88" t="e">
        <f>SUM(BB4/(BB3-#REF!-#REF!)*100)</f>
        <v>#REF!</v>
      </c>
      <c r="BC8" s="88" t="e">
        <f>SUM(BC4/(BC3-#REF!-#REF!)*100)</f>
        <v>#REF!</v>
      </c>
      <c r="BD8" s="88" t="e">
        <f>SUM(BD4/(BD3-#REF!-#REF!)*100)</f>
        <v>#REF!</v>
      </c>
      <c r="BE8" s="88" t="e">
        <f>SUM(BE4/(BE3-#REF!-#REF!)*100)</f>
        <v>#REF!</v>
      </c>
      <c r="BF8" s="88" t="e">
        <f>SUM(BF4/(BF3-#REF!-#REF!)*100)</f>
        <v>#REF!</v>
      </c>
      <c r="BG8" s="88" t="e">
        <f>SUM(BG4/(BG3-#REF!-#REF!)*100)</f>
        <v>#REF!</v>
      </c>
      <c r="BH8" s="88" t="e">
        <f>SUM(BH4/(BH3-#REF!-#REF!)*100)</f>
        <v>#REF!</v>
      </c>
      <c r="BI8" s="89" t="e">
        <f>SUM(BI4/(BI3-#REF!-#REF!)*100)</f>
        <v>#REF!</v>
      </c>
      <c r="BJ8" s="87" t="e">
        <f>SUM(BJ4/(BJ3-#REF!-#REF!)*100)</f>
        <v>#REF!</v>
      </c>
      <c r="BK8" s="88" t="e">
        <f>SUM(BK4/(BK3-#REF!-#REF!)*100)</f>
        <v>#REF!</v>
      </c>
      <c r="BL8" s="88" t="e">
        <f>SUM(BL4/(BL3-#REF!-#REF!)*100)</f>
        <v>#REF!</v>
      </c>
      <c r="BM8" s="88" t="e">
        <f>SUM(BM4/(BM3-#REF!-#REF!)*100)</f>
        <v>#REF!</v>
      </c>
      <c r="BN8" s="88" t="e">
        <f>SUM(BN4/(BN3-#REF!-#REF!)*100)</f>
        <v>#REF!</v>
      </c>
      <c r="BO8" s="88" t="e">
        <f>SUM(BO4/(BO3-#REF!-#REF!)*100)</f>
        <v>#REF!</v>
      </c>
      <c r="BP8" s="88" t="e">
        <f>SUM(BP4/(BP3-#REF!-#REF!)*100)</f>
        <v>#REF!</v>
      </c>
      <c r="BQ8" s="88" t="e">
        <f>SUM(BQ4/(BQ3-#REF!-#REF!)*100)</f>
        <v>#REF!</v>
      </c>
      <c r="BR8" s="88" t="e">
        <f>SUM(BR4/(BR3-#REF!-#REF!)*100)</f>
        <v>#REF!</v>
      </c>
      <c r="BS8" s="88" t="e">
        <f>SUM(BS4/(BS3-#REF!-#REF!)*100)</f>
        <v>#REF!</v>
      </c>
      <c r="BT8" s="88" t="e">
        <f>SUM(BT4/(BT3-#REF!-#REF!)*100)</f>
        <v>#REF!</v>
      </c>
      <c r="BU8" s="88" t="e">
        <f>SUM(BU4/(BU3-#REF!-#REF!)*100)</f>
        <v>#REF!</v>
      </c>
      <c r="BV8" s="87" t="e">
        <f>SUM(BV4/(BV3-#REF!-#REF!)*100)</f>
        <v>#REF!</v>
      </c>
      <c r="BW8" s="88" t="e">
        <f>SUM(BW4/(BW3-#REF!-#REF!)*100)</f>
        <v>#REF!</v>
      </c>
      <c r="BX8" s="88" t="e">
        <f>SUM(BX4/(BX3-#REF!-#REF!)*100)</f>
        <v>#REF!</v>
      </c>
      <c r="BY8" s="88" t="e">
        <f>SUM(BY4/(BY3-#REF!-#REF!)*100)</f>
        <v>#REF!</v>
      </c>
      <c r="BZ8" s="88" t="e">
        <f>SUM(BZ4/(BZ3-#REF!-#REF!)*100)</f>
        <v>#REF!</v>
      </c>
      <c r="CA8" s="88" t="e">
        <f>SUM(CA4/(CA3-#REF!-#REF!)*100)</f>
        <v>#REF!</v>
      </c>
      <c r="CB8" s="88" t="e">
        <f>IF(CB3="", " ", SUM(CB4/(CB3-#REF!-#REF!)*100))</f>
        <v>#REF!</v>
      </c>
      <c r="CC8" s="88" t="e">
        <f>IF(CC3="", " ", SUM(CC4/(CC3-#REF!-#REF!)*100))</f>
        <v>#REF!</v>
      </c>
      <c r="CD8" s="88" t="e">
        <f>IF(CD3="", " ", SUM(CD4/(CD3-#REF!-#REF!)*100))</f>
        <v>#REF!</v>
      </c>
      <c r="CE8" s="88" t="e">
        <f>IF(CE3="", " ", SUM(CE4/(CE3-#REF!-#REF!)*100))</f>
        <v>#REF!</v>
      </c>
      <c r="CF8" s="88" t="e">
        <f>IF(CF3="", " ", SUM(CF4/(CF3-#REF!-#REF!)*100))</f>
        <v>#REF!</v>
      </c>
      <c r="CG8" s="89" t="e">
        <f>IF(CG3="", " ", SUM(CG4/(CG3-#REF!-#REF!)*100))</f>
        <v>#REF!</v>
      </c>
      <c r="CH8" s="88">
        <f t="shared" ref="CH8:DQ8" si="16">IF(CH3=""," ",(CH4/CH6)*100)</f>
        <v>100</v>
      </c>
      <c r="CI8" s="88">
        <f t="shared" si="16"/>
        <v>96.039603960396036</v>
      </c>
      <c r="CJ8" s="88">
        <f t="shared" si="16"/>
        <v>100</v>
      </c>
      <c r="CK8" s="88">
        <f t="shared" si="16"/>
        <v>100</v>
      </c>
      <c r="CL8" s="88">
        <f t="shared" si="16"/>
        <v>100</v>
      </c>
      <c r="CM8" s="88">
        <f t="shared" si="16"/>
        <v>95.238095238095227</v>
      </c>
      <c r="CN8" s="88">
        <f t="shared" si="16"/>
        <v>98.198198198198199</v>
      </c>
      <c r="CO8" s="88">
        <f t="shared" si="16"/>
        <v>100</v>
      </c>
      <c r="CP8" s="88">
        <f t="shared" si="16"/>
        <v>97.196261682242991</v>
      </c>
      <c r="CQ8" s="88">
        <f t="shared" si="16"/>
        <v>96.453900709219852</v>
      </c>
      <c r="CR8" s="88">
        <f t="shared" si="16"/>
        <v>97.959183673469383</v>
      </c>
      <c r="CS8" s="88">
        <f t="shared" si="16"/>
        <v>96.261682242990659</v>
      </c>
      <c r="CT8" s="87">
        <f t="shared" si="16"/>
        <v>99.099099099099092</v>
      </c>
      <c r="CU8" s="88">
        <f t="shared" si="16"/>
        <v>96.396396396396398</v>
      </c>
      <c r="CV8" s="88">
        <f t="shared" si="16"/>
        <v>96.296296296296291</v>
      </c>
      <c r="CW8" s="88">
        <f t="shared" si="16"/>
        <v>97.872340425531917</v>
      </c>
      <c r="CX8" s="88">
        <f t="shared" si="16"/>
        <v>97.457627118644069</v>
      </c>
      <c r="CY8" s="88">
        <f t="shared" si="16"/>
        <v>96.875</v>
      </c>
      <c r="CZ8" s="88">
        <f t="shared" si="16"/>
        <v>98.333333333333329</v>
      </c>
      <c r="DA8" s="88">
        <f t="shared" si="16"/>
        <v>99.074074074074076</v>
      </c>
      <c r="DB8" s="88">
        <f t="shared" si="16"/>
        <v>96.969696969696969</v>
      </c>
      <c r="DC8" s="88">
        <f t="shared" si="16"/>
        <v>94.827586206896555</v>
      </c>
      <c r="DD8" s="88">
        <f t="shared" si="16"/>
        <v>95.081967213114751</v>
      </c>
      <c r="DE8" s="89">
        <f t="shared" si="16"/>
        <v>93.7007874015748</v>
      </c>
      <c r="DF8" s="88">
        <f t="shared" si="16"/>
        <v>92.622950819672127</v>
      </c>
      <c r="DG8" s="88">
        <f t="shared" si="16"/>
        <v>100</v>
      </c>
      <c r="DH8" s="88">
        <f t="shared" si="16"/>
        <v>100</v>
      </c>
      <c r="DI8" s="88">
        <f t="shared" si="16"/>
        <v>97.5</v>
      </c>
      <c r="DJ8" s="88">
        <f t="shared" si="16"/>
        <v>99.342105263157904</v>
      </c>
      <c r="DK8" s="88">
        <f t="shared" si="16"/>
        <v>98.936170212765958</v>
      </c>
      <c r="DL8" s="88">
        <f t="shared" si="16"/>
        <v>99.107142857142861</v>
      </c>
      <c r="DM8" s="88">
        <f t="shared" si="16"/>
        <v>96.491228070175438</v>
      </c>
      <c r="DN8" s="88">
        <f t="shared" si="16"/>
        <v>98.360655737704917</v>
      </c>
      <c r="DO8" s="88">
        <f t="shared" si="16"/>
        <v>92.156862745098039</v>
      </c>
      <c r="DP8" s="88">
        <f t="shared" si="16"/>
        <v>98.05825242718447</v>
      </c>
      <c r="DQ8" s="89">
        <f t="shared" si="16"/>
        <v>97.080291970802918</v>
      </c>
      <c r="DR8" s="88">
        <v>97.6</v>
      </c>
      <c r="DS8" s="88">
        <f t="shared" ref="DS8:EX8" si="17">IF(DS3=""," ",(DS4/DS6)*100)</f>
        <v>97.65625</v>
      </c>
      <c r="DT8" s="88">
        <f t="shared" si="17"/>
        <v>98.958333333333343</v>
      </c>
      <c r="DU8" s="88">
        <f t="shared" si="17"/>
        <v>99.248120300751879</v>
      </c>
      <c r="DV8" s="88">
        <f t="shared" si="17"/>
        <v>98.130841121495322</v>
      </c>
      <c r="DW8" s="88">
        <f t="shared" si="17"/>
        <v>97.196261682242991</v>
      </c>
      <c r="DX8" s="88">
        <f t="shared" si="17"/>
        <v>95.145631067961162</v>
      </c>
      <c r="DY8" s="88">
        <f t="shared" si="17"/>
        <v>95.370370370370367</v>
      </c>
      <c r="DZ8" s="88">
        <f t="shared" si="17"/>
        <v>91.860465116279073</v>
      </c>
      <c r="EA8" s="88">
        <f t="shared" si="17"/>
        <v>93.693693693693689</v>
      </c>
      <c r="EB8" s="88">
        <f t="shared" si="17"/>
        <v>91.735537190082653</v>
      </c>
      <c r="EC8" s="89">
        <f t="shared" si="17"/>
        <v>72.727272727272734</v>
      </c>
      <c r="ED8" s="88" t="str">
        <f t="shared" si="17"/>
        <v xml:space="preserve"> </v>
      </c>
      <c r="EE8" s="88" t="str">
        <f t="shared" si="17"/>
        <v xml:space="preserve"> </v>
      </c>
      <c r="EF8" s="88" t="str">
        <f t="shared" si="17"/>
        <v xml:space="preserve"> </v>
      </c>
      <c r="EG8" s="88" t="str">
        <f t="shared" si="17"/>
        <v xml:space="preserve"> </v>
      </c>
      <c r="EH8" s="88" t="str">
        <f t="shared" si="17"/>
        <v xml:space="preserve"> </v>
      </c>
      <c r="EI8" s="88" t="str">
        <f t="shared" si="17"/>
        <v xml:space="preserve"> </v>
      </c>
      <c r="EJ8" s="88" t="str">
        <f t="shared" si="17"/>
        <v xml:space="preserve"> </v>
      </c>
      <c r="EK8" s="88" t="str">
        <f t="shared" si="17"/>
        <v xml:space="preserve"> </v>
      </c>
      <c r="EL8" s="88" t="str">
        <f t="shared" si="17"/>
        <v xml:space="preserve"> </v>
      </c>
      <c r="EM8" s="88" t="str">
        <f t="shared" si="17"/>
        <v xml:space="preserve"> </v>
      </c>
      <c r="EN8" s="88" t="str">
        <f t="shared" si="17"/>
        <v xml:space="preserve"> </v>
      </c>
      <c r="EO8" s="89" t="str">
        <f t="shared" si="17"/>
        <v xml:space="preserve"> </v>
      </c>
      <c r="EP8" s="88" t="str">
        <f t="shared" si="17"/>
        <v xml:space="preserve"> </v>
      </c>
      <c r="EQ8" s="88" t="str">
        <f t="shared" si="17"/>
        <v xml:space="preserve"> </v>
      </c>
      <c r="ER8" s="88" t="str">
        <f t="shared" si="17"/>
        <v xml:space="preserve"> </v>
      </c>
      <c r="ES8" s="88" t="str">
        <f t="shared" si="17"/>
        <v xml:space="preserve"> </v>
      </c>
      <c r="ET8" s="88" t="str">
        <f t="shared" si="17"/>
        <v xml:space="preserve"> </v>
      </c>
      <c r="EU8" s="88" t="str">
        <f t="shared" si="17"/>
        <v xml:space="preserve"> </v>
      </c>
      <c r="EV8" s="88" t="str">
        <f t="shared" si="17"/>
        <v xml:space="preserve"> </v>
      </c>
      <c r="EW8" s="88" t="str">
        <f t="shared" si="17"/>
        <v xml:space="preserve"> </v>
      </c>
      <c r="EX8" s="88" t="str">
        <f t="shared" si="17"/>
        <v xml:space="preserve"> </v>
      </c>
      <c r="EY8" s="88" t="str">
        <f t="shared" ref="EY8:GD8" si="18">IF(EY3=""," ",(EY4/EY6)*100)</f>
        <v xml:space="preserve"> </v>
      </c>
      <c r="EZ8" s="88" t="str">
        <f t="shared" si="18"/>
        <v xml:space="preserve"> </v>
      </c>
      <c r="FA8" s="89" t="str">
        <f t="shared" si="18"/>
        <v xml:space="preserve"> </v>
      </c>
      <c r="FB8" s="88">
        <f t="shared" si="18"/>
        <v>78.571428571428569</v>
      </c>
      <c r="FC8" s="88">
        <f t="shared" si="18"/>
        <v>81.25</v>
      </c>
      <c r="FD8" s="88">
        <f t="shared" si="18"/>
        <v>88.52459016393442</v>
      </c>
      <c r="FE8" s="88">
        <f t="shared" si="18"/>
        <v>76.829268292682926</v>
      </c>
      <c r="FF8" s="88">
        <f t="shared" si="18"/>
        <v>76.744186046511629</v>
      </c>
      <c r="FG8" s="88">
        <f t="shared" si="18"/>
        <v>63.492063492063487</v>
      </c>
      <c r="FH8" s="88">
        <f t="shared" si="18"/>
        <v>85.567010309278345</v>
      </c>
      <c r="FI8" s="88">
        <f t="shared" si="18"/>
        <v>93.478260869565219</v>
      </c>
      <c r="FJ8" s="88">
        <f t="shared" si="18"/>
        <v>80.952380952380949</v>
      </c>
      <c r="FK8" s="88">
        <f t="shared" si="18"/>
        <v>94.117647058823522</v>
      </c>
      <c r="FL8" s="88">
        <f t="shared" si="18"/>
        <v>96.703296703296701</v>
      </c>
      <c r="FM8" s="89">
        <f t="shared" si="18"/>
        <v>95.6989247311828</v>
      </c>
      <c r="FN8" s="87">
        <f t="shared" si="18"/>
        <v>97.183098591549296</v>
      </c>
      <c r="FO8" s="88">
        <f t="shared" si="18"/>
        <v>97.674418604651152</v>
      </c>
      <c r="FP8" s="88">
        <f t="shared" si="18"/>
        <v>95.402298850574709</v>
      </c>
      <c r="FQ8" s="88">
        <f t="shared" si="18"/>
        <v>93.548387096774192</v>
      </c>
      <c r="FR8" s="88">
        <f t="shared" si="18"/>
        <v>89.010989010989007</v>
      </c>
      <c r="FS8" s="88">
        <f t="shared" si="18"/>
        <v>86.746987951807228</v>
      </c>
      <c r="FT8" s="88">
        <f t="shared" si="18"/>
        <v>91.75257731958763</v>
      </c>
      <c r="FU8" s="88">
        <f t="shared" si="18"/>
        <v>96.938775510204081</v>
      </c>
      <c r="FV8" s="88">
        <f t="shared" si="18"/>
        <v>91.780821917808225</v>
      </c>
      <c r="FW8" s="88">
        <f t="shared" si="18"/>
        <v>96.521739130434781</v>
      </c>
      <c r="FX8" s="88">
        <f t="shared" si="18"/>
        <v>89.473684210526315</v>
      </c>
      <c r="FY8" s="89">
        <f t="shared" si="18"/>
        <v>92.222222222222229</v>
      </c>
      <c r="FZ8" s="87">
        <f t="shared" si="18"/>
        <v>94.174757281553397</v>
      </c>
      <c r="GA8" s="88">
        <f t="shared" si="18"/>
        <v>98.181818181818187</v>
      </c>
      <c r="GB8" s="88">
        <f t="shared" si="18"/>
        <v>96</v>
      </c>
      <c r="GC8" s="88">
        <f t="shared" si="18"/>
        <v>91.025641025641022</v>
      </c>
      <c r="GD8" s="88">
        <f t="shared" si="18"/>
        <v>95.945945945945937</v>
      </c>
      <c r="GE8" s="88">
        <f t="shared" ref="GE8:HI8" si="19">IF(GE3=""," ",(GE4/GE6)*100)</f>
        <v>91.566265060240966</v>
      </c>
      <c r="GF8" s="88">
        <f t="shared" si="19"/>
        <v>97.142857142857139</v>
      </c>
      <c r="GG8" s="88">
        <f t="shared" si="19"/>
        <v>96.666666666666671</v>
      </c>
      <c r="GH8" s="88">
        <f t="shared" si="19"/>
        <v>95.774647887323937</v>
      </c>
      <c r="GI8" s="88">
        <f t="shared" si="19"/>
        <v>91.891891891891902</v>
      </c>
      <c r="GJ8" s="88">
        <f t="shared" si="19"/>
        <v>96.116504854368941</v>
      </c>
      <c r="GK8" s="89">
        <f t="shared" si="19"/>
        <v>92.857142857142861</v>
      </c>
      <c r="GL8" s="87">
        <f t="shared" si="19"/>
        <v>95.6989247311828</v>
      </c>
      <c r="GM8" s="88">
        <f t="shared" si="19"/>
        <v>93.877551020408163</v>
      </c>
      <c r="GN8" s="88">
        <f t="shared" si="19"/>
        <v>94.444444444444443</v>
      </c>
      <c r="GO8" s="88">
        <f t="shared" si="19"/>
        <v>92.473118279569889</v>
      </c>
      <c r="GP8" s="88">
        <f t="shared" si="19"/>
        <v>94.690265486725664</v>
      </c>
      <c r="GQ8" s="88">
        <f t="shared" si="19"/>
        <v>96.629213483146074</v>
      </c>
      <c r="GR8" s="88">
        <f t="shared" si="19"/>
        <v>98.260869565217391</v>
      </c>
      <c r="GS8" s="88">
        <f t="shared" si="19"/>
        <v>100</v>
      </c>
      <c r="GT8" s="88">
        <f t="shared" si="19"/>
        <v>98.387096774193552</v>
      </c>
      <c r="GU8" s="88">
        <f t="shared" si="19"/>
        <v>100</v>
      </c>
      <c r="GV8" s="88">
        <f t="shared" si="19"/>
        <v>100</v>
      </c>
      <c r="GW8" s="89">
        <f t="shared" si="19"/>
        <v>100</v>
      </c>
      <c r="GX8" s="89">
        <f t="shared" si="19"/>
        <v>97.435897435897431</v>
      </c>
      <c r="GY8" s="89">
        <f t="shared" si="19"/>
        <v>100</v>
      </c>
      <c r="GZ8" s="89">
        <f t="shared" si="19"/>
        <v>100</v>
      </c>
      <c r="HA8" s="89">
        <f t="shared" si="19"/>
        <v>98.148148148148152</v>
      </c>
      <c r="HB8" s="89">
        <f t="shared" si="19"/>
        <v>100</v>
      </c>
      <c r="HC8" s="89">
        <f t="shared" si="19"/>
        <v>97.802197802197796</v>
      </c>
      <c r="HD8" s="89">
        <f t="shared" si="19"/>
        <v>98.095238095238088</v>
      </c>
      <c r="HE8" s="89">
        <f t="shared" si="19"/>
        <v>100</v>
      </c>
      <c r="HF8" s="89">
        <f t="shared" si="19"/>
        <v>100</v>
      </c>
      <c r="HG8" s="89">
        <f t="shared" si="19"/>
        <v>99.212598425196859</v>
      </c>
      <c r="HH8" s="89">
        <f t="shared" si="19"/>
        <v>100</v>
      </c>
      <c r="HI8" s="89">
        <f t="shared" si="19"/>
        <v>100</v>
      </c>
      <c r="HJ8" s="89">
        <f t="shared" ref="HJ8:HU8" si="20">IF(HJ3=""," ",(HJ4/HJ6)*100)</f>
        <v>100</v>
      </c>
      <c r="HK8" s="89">
        <f t="shared" si="20"/>
        <v>97.321428571428569</v>
      </c>
      <c r="HL8" s="89">
        <f t="shared" si="20"/>
        <v>99.074074074074076</v>
      </c>
      <c r="HM8" s="89">
        <f t="shared" si="20"/>
        <v>98.518518518518519</v>
      </c>
      <c r="HN8" s="89">
        <f t="shared" si="20"/>
        <v>99.082568807339456</v>
      </c>
      <c r="HO8" s="89">
        <f t="shared" si="20"/>
        <v>98.113207547169807</v>
      </c>
      <c r="HP8" s="89" t="str">
        <f t="shared" si="20"/>
        <v xml:space="preserve"> </v>
      </c>
      <c r="HQ8" s="89" t="str">
        <f t="shared" si="20"/>
        <v xml:space="preserve"> </v>
      </c>
      <c r="HR8" s="89" t="str">
        <f t="shared" si="20"/>
        <v xml:space="preserve"> </v>
      </c>
      <c r="HS8" s="89" t="str">
        <f t="shared" si="20"/>
        <v xml:space="preserve"> </v>
      </c>
      <c r="HT8" s="89" t="str">
        <f t="shared" si="20"/>
        <v xml:space="preserve"> </v>
      </c>
      <c r="HU8" s="89" t="str">
        <f t="shared" si="20"/>
        <v xml:space="preserve"> </v>
      </c>
    </row>
    <row r="9" spans="1:229" s="10" customFormat="1" ht="15" thickBot="1" x14ac:dyDescent="0.4">
      <c r="A9" s="82" t="s">
        <v>27</v>
      </c>
      <c r="B9" s="83">
        <v>14.638888888888889</v>
      </c>
      <c r="C9" s="84">
        <v>18.96153846153846</v>
      </c>
      <c r="D9" s="84">
        <v>16.026315789473685</v>
      </c>
      <c r="E9" s="84">
        <v>11.96774193548387</v>
      </c>
      <c r="F9" s="84">
        <v>17.130434782608695</v>
      </c>
      <c r="G9" s="84">
        <v>17.425000000000001</v>
      </c>
      <c r="H9" s="84">
        <v>18.767857142857142</v>
      </c>
      <c r="I9" s="84">
        <v>11.442307692307692</v>
      </c>
      <c r="J9" s="84">
        <v>13.822222222222223</v>
      </c>
      <c r="K9" s="84">
        <v>14.488372093023257</v>
      </c>
      <c r="L9" s="84">
        <v>14.422222222222222</v>
      </c>
      <c r="M9" s="85">
        <v>12.616666666666667</v>
      </c>
      <c r="N9" s="83">
        <v>11.953488372093023</v>
      </c>
      <c r="O9" s="84">
        <v>10.175000000000001</v>
      </c>
      <c r="P9" s="84">
        <v>11.9375</v>
      </c>
      <c r="Q9" s="84">
        <v>10.925925925925926</v>
      </c>
      <c r="R9" s="84">
        <v>10.310344827586206</v>
      </c>
      <c r="S9" s="84">
        <v>11.224137931034482</v>
      </c>
      <c r="T9" s="84">
        <v>11.2</v>
      </c>
      <c r="U9" s="84">
        <v>11.643835616438356</v>
      </c>
      <c r="V9" s="84">
        <v>11.612244897959183</v>
      </c>
      <c r="W9" s="84">
        <v>10.972972972972974</v>
      </c>
      <c r="X9" s="84">
        <v>10.45945945945946</v>
      </c>
      <c r="Y9" s="85">
        <v>9.4523809523809526</v>
      </c>
      <c r="Z9" s="83">
        <v>6.253968253968254</v>
      </c>
      <c r="AA9" s="84">
        <v>6.0674157303370784</v>
      </c>
      <c r="AB9" s="84">
        <v>6.0810810810810807</v>
      </c>
      <c r="AC9" s="84">
        <v>6.5</v>
      </c>
      <c r="AD9" s="84">
        <v>5.1304347826086953</v>
      </c>
      <c r="AE9" s="84">
        <v>8.1341463414634152</v>
      </c>
      <c r="AF9" s="84">
        <v>6.4893617021276597</v>
      </c>
      <c r="AG9" s="84">
        <v>7.9540229885057467</v>
      </c>
      <c r="AH9" s="84">
        <v>7.6</v>
      </c>
      <c r="AI9" s="84">
        <v>7.5612244897959187</v>
      </c>
      <c r="AJ9" s="84">
        <v>7.9156626506024095</v>
      </c>
      <c r="AK9" s="85">
        <v>6.0842105263157897</v>
      </c>
      <c r="AL9" s="83">
        <v>6.875</v>
      </c>
      <c r="AM9" s="84">
        <v>8.4895833333333339</v>
      </c>
      <c r="AN9" s="84">
        <v>8.4315789473684202</v>
      </c>
      <c r="AO9" s="84">
        <v>8.884615384615385</v>
      </c>
      <c r="AP9" s="84">
        <v>8.0188679245283012</v>
      </c>
      <c r="AQ9" s="84">
        <v>8.413333333333334</v>
      </c>
      <c r="AR9" s="84">
        <v>8.9761904761904763</v>
      </c>
      <c r="AS9" s="84">
        <v>7.5308641975308639</v>
      </c>
      <c r="AT9" s="84">
        <v>7.6034482758620694</v>
      </c>
      <c r="AU9" s="84">
        <v>7.7441860465116283</v>
      </c>
      <c r="AV9" s="84">
        <v>9.0198019801980198</v>
      </c>
      <c r="AW9" s="85">
        <v>7.7053571428571432</v>
      </c>
      <c r="AX9" s="83">
        <v>7.0392156862745097</v>
      </c>
      <c r="AY9" s="84">
        <v>8.6233766233766236</v>
      </c>
      <c r="AZ9" s="84">
        <v>9.5824175824175821</v>
      </c>
      <c r="BA9" s="84">
        <v>8.1067961165048548</v>
      </c>
      <c r="BB9" s="84">
        <v>8.990654205607477</v>
      </c>
      <c r="BC9" s="84">
        <v>7.2307692307692308</v>
      </c>
      <c r="BD9" s="84">
        <v>7.590551181102362</v>
      </c>
      <c r="BE9" s="84">
        <v>8.6417910447761201</v>
      </c>
      <c r="BF9" s="84">
        <v>10.39</v>
      </c>
      <c r="BG9" s="84">
        <v>8.86</v>
      </c>
      <c r="BH9" s="84">
        <v>8.74</v>
      </c>
      <c r="BI9" s="85">
        <v>7.27</v>
      </c>
      <c r="BJ9" s="83">
        <v>8.1999999999999993</v>
      </c>
      <c r="BK9" s="84">
        <v>6.88</v>
      </c>
      <c r="BL9" s="84">
        <v>7.56</v>
      </c>
      <c r="BM9" s="84">
        <v>9.5299999999999994</v>
      </c>
      <c r="BN9" s="84">
        <v>8.9600000000000009</v>
      </c>
      <c r="BO9" s="84">
        <v>14.75</v>
      </c>
      <c r="BP9" s="84">
        <v>12.2</v>
      </c>
      <c r="BQ9" s="84">
        <v>9</v>
      </c>
      <c r="BR9" s="84">
        <v>7.82</v>
      </c>
      <c r="BS9" s="84">
        <v>9</v>
      </c>
      <c r="BT9" s="84">
        <v>8</v>
      </c>
      <c r="BU9" s="84">
        <v>8</v>
      </c>
      <c r="BV9" s="83">
        <f>SUM(717/89)</f>
        <v>8.0561797752808992</v>
      </c>
      <c r="BW9" s="84">
        <f>(552/74)</f>
        <v>7.4594594594594597</v>
      </c>
      <c r="BX9" s="84">
        <v>7</v>
      </c>
      <c r="BY9" s="84">
        <v>7</v>
      </c>
      <c r="BZ9" s="84">
        <v>9</v>
      </c>
      <c r="CA9" s="84">
        <v>8</v>
      </c>
      <c r="CB9" s="84">
        <v>7</v>
      </c>
      <c r="CC9" s="84">
        <v>8</v>
      </c>
      <c r="CD9" s="84">
        <v>7</v>
      </c>
      <c r="CE9" s="84">
        <v>7</v>
      </c>
      <c r="CF9" s="84">
        <v>8</v>
      </c>
      <c r="CG9" s="85">
        <v>7</v>
      </c>
      <c r="CH9" s="83">
        <v>7</v>
      </c>
      <c r="CI9" s="84">
        <v>9</v>
      </c>
      <c r="CJ9" s="84">
        <v>7</v>
      </c>
      <c r="CK9" s="84">
        <v>6</v>
      </c>
      <c r="CL9" s="84">
        <v>7</v>
      </c>
      <c r="CM9" s="84">
        <v>8</v>
      </c>
      <c r="CN9" s="84">
        <v>6</v>
      </c>
      <c r="CO9" s="84">
        <v>7</v>
      </c>
      <c r="CP9" s="84">
        <v>7</v>
      </c>
      <c r="CQ9" s="84">
        <v>8</v>
      </c>
      <c r="CR9" s="84">
        <v>8</v>
      </c>
      <c r="CS9" s="85">
        <v>7</v>
      </c>
      <c r="CT9" s="83">
        <v>6.54</v>
      </c>
      <c r="CU9" s="84">
        <v>6.86</v>
      </c>
      <c r="CV9" s="84">
        <v>7.6</v>
      </c>
      <c r="CW9" s="84">
        <v>7</v>
      </c>
      <c r="CX9" s="84">
        <v>7.4590163934426226</v>
      </c>
      <c r="CY9" s="84">
        <v>7.23</v>
      </c>
      <c r="CZ9" s="84">
        <v>6.59</v>
      </c>
      <c r="DA9" s="84">
        <v>6.36</v>
      </c>
      <c r="DB9" s="84">
        <v>8.06</v>
      </c>
      <c r="DC9" s="84">
        <v>8</v>
      </c>
      <c r="DD9" s="84">
        <v>8</v>
      </c>
      <c r="DE9" s="85">
        <v>8</v>
      </c>
      <c r="DF9" s="84">
        <v>8</v>
      </c>
      <c r="DG9" s="84">
        <v>6</v>
      </c>
      <c r="DH9" s="84">
        <v>6</v>
      </c>
      <c r="DI9" s="84">
        <v>6</v>
      </c>
      <c r="DJ9" s="84">
        <v>5</v>
      </c>
      <c r="DK9" s="84">
        <v>7</v>
      </c>
      <c r="DL9" s="84">
        <v>7</v>
      </c>
      <c r="DM9" s="84">
        <v>8</v>
      </c>
      <c r="DN9" s="84">
        <v>6</v>
      </c>
      <c r="DO9" s="84">
        <v>5</v>
      </c>
      <c r="DP9" s="84">
        <v>7</v>
      </c>
      <c r="DQ9" s="85">
        <v>7</v>
      </c>
      <c r="DR9" s="84">
        <v>7</v>
      </c>
      <c r="DS9" s="84">
        <v>7</v>
      </c>
      <c r="DT9" s="84">
        <v>6</v>
      </c>
      <c r="DU9" s="84">
        <v>5</v>
      </c>
      <c r="DV9" s="84">
        <v>6</v>
      </c>
      <c r="DW9" s="84">
        <v>7</v>
      </c>
      <c r="DX9" s="84">
        <v>7</v>
      </c>
      <c r="DY9" s="84">
        <v>6</v>
      </c>
      <c r="DZ9" s="84">
        <v>8</v>
      </c>
      <c r="EA9" s="84">
        <v>11</v>
      </c>
      <c r="EB9" s="84">
        <v>11</v>
      </c>
      <c r="EC9" s="85">
        <v>24</v>
      </c>
      <c r="ED9" s="84"/>
      <c r="EE9" s="84"/>
      <c r="EF9" s="84"/>
      <c r="EG9" s="84"/>
      <c r="EH9" s="84"/>
      <c r="EI9" s="84"/>
      <c r="EJ9" s="84"/>
      <c r="EK9" s="84"/>
      <c r="EL9" s="84"/>
      <c r="EM9" s="84"/>
      <c r="EN9" s="84"/>
      <c r="EO9" s="85"/>
      <c r="EP9" s="84"/>
      <c r="EQ9" s="84"/>
      <c r="ER9" s="84"/>
      <c r="ES9" s="84"/>
      <c r="ET9" s="84"/>
      <c r="EU9" s="84"/>
      <c r="EV9" s="84"/>
      <c r="EW9" s="84"/>
      <c r="EX9" s="84"/>
      <c r="EY9" s="84"/>
      <c r="EZ9" s="84"/>
      <c r="FA9" s="85"/>
      <c r="FB9" s="84">
        <v>20</v>
      </c>
      <c r="FC9" s="84">
        <v>15</v>
      </c>
      <c r="FD9" s="84">
        <v>11</v>
      </c>
      <c r="FE9" s="84">
        <v>13</v>
      </c>
      <c r="FF9" s="84">
        <v>13</v>
      </c>
      <c r="FG9" s="84">
        <v>15</v>
      </c>
      <c r="FH9" s="84">
        <v>10</v>
      </c>
      <c r="FI9" s="84">
        <v>7</v>
      </c>
      <c r="FJ9" s="84">
        <v>9</v>
      </c>
      <c r="FK9" s="84">
        <v>7</v>
      </c>
      <c r="FL9" s="84">
        <v>7</v>
      </c>
      <c r="FM9" s="85">
        <v>8</v>
      </c>
      <c r="FN9" s="83">
        <v>9</v>
      </c>
      <c r="FO9" s="84">
        <v>6</v>
      </c>
      <c r="FP9" s="84">
        <v>7</v>
      </c>
      <c r="FQ9" s="84">
        <v>8</v>
      </c>
      <c r="FR9" s="84">
        <v>10</v>
      </c>
      <c r="FS9" s="84">
        <v>10</v>
      </c>
      <c r="FT9" s="84">
        <v>9</v>
      </c>
      <c r="FU9" s="84">
        <v>7</v>
      </c>
      <c r="FV9" s="84">
        <v>10</v>
      </c>
      <c r="FW9" s="84">
        <v>7.5</v>
      </c>
      <c r="FX9" s="84">
        <v>9.4</v>
      </c>
      <c r="FY9" s="85">
        <v>8.4</v>
      </c>
      <c r="FZ9" s="83">
        <v>8.6999999999999993</v>
      </c>
      <c r="GA9" s="84">
        <v>7</v>
      </c>
      <c r="GB9" s="84">
        <v>7.6</v>
      </c>
      <c r="GC9" s="84">
        <v>9.5</v>
      </c>
      <c r="GD9" s="84">
        <v>8.6</v>
      </c>
      <c r="GE9" s="84">
        <v>8.9</v>
      </c>
      <c r="GF9" s="84">
        <v>7.7</v>
      </c>
      <c r="GG9" s="84">
        <v>8.3000000000000007</v>
      </c>
      <c r="GH9" s="84">
        <v>7.5</v>
      </c>
      <c r="GI9" s="84">
        <v>9.3000000000000007</v>
      </c>
      <c r="GJ9" s="84">
        <v>7.9</v>
      </c>
      <c r="GK9" s="85">
        <v>8</v>
      </c>
      <c r="GL9" s="83">
        <v>8.8000000000000007</v>
      </c>
      <c r="GM9" s="84">
        <v>10.6</v>
      </c>
      <c r="GN9" s="84">
        <v>8.5</v>
      </c>
      <c r="GO9" s="84">
        <v>8.4</v>
      </c>
      <c r="GP9" s="84">
        <v>7.9</v>
      </c>
      <c r="GQ9" s="84">
        <v>8.1999999999999993</v>
      </c>
      <c r="GR9" s="84">
        <v>7.4</v>
      </c>
      <c r="GS9" s="84">
        <v>7.9</v>
      </c>
      <c r="GT9" s="84">
        <v>7.5</v>
      </c>
      <c r="GU9" s="84">
        <v>6.8</v>
      </c>
      <c r="GV9" s="84">
        <v>6.7</v>
      </c>
      <c r="GW9" s="85">
        <v>6.2</v>
      </c>
      <c r="GX9" s="85">
        <v>6.3</v>
      </c>
      <c r="GY9" s="85">
        <v>6.7</v>
      </c>
      <c r="GZ9" s="85">
        <v>7</v>
      </c>
      <c r="HA9" s="85">
        <v>7.2</v>
      </c>
      <c r="HB9" s="85">
        <v>8</v>
      </c>
      <c r="HC9" s="85">
        <v>6.7</v>
      </c>
      <c r="HD9" s="85">
        <v>7.9</v>
      </c>
      <c r="HE9" s="85">
        <v>6.2</v>
      </c>
      <c r="HF9" s="85">
        <v>5.6</v>
      </c>
      <c r="HG9" s="85">
        <v>7.4</v>
      </c>
      <c r="HH9" s="85">
        <v>6.5</v>
      </c>
      <c r="HI9" s="85">
        <v>7.6</v>
      </c>
      <c r="HJ9" s="85">
        <v>6.1</v>
      </c>
      <c r="HK9" s="85">
        <v>6.4</v>
      </c>
      <c r="HL9" s="85">
        <v>6.7</v>
      </c>
      <c r="HM9" s="85">
        <v>6.7</v>
      </c>
      <c r="HN9" s="85">
        <v>7.7</v>
      </c>
      <c r="HO9" s="85">
        <v>7.9</v>
      </c>
      <c r="HP9" s="85">
        <v>0</v>
      </c>
      <c r="HQ9" s="85">
        <v>0</v>
      </c>
      <c r="HR9" s="85">
        <v>0</v>
      </c>
      <c r="HS9" s="85">
        <v>0</v>
      </c>
      <c r="HT9" s="85">
        <v>0</v>
      </c>
      <c r="HU9" s="85">
        <v>0</v>
      </c>
    </row>
    <row r="10" spans="1:229" ht="7.5" customHeight="1" thickBot="1" x14ac:dyDescent="0.4">
      <c r="A10" s="61"/>
      <c r="B10" s="62"/>
      <c r="C10" s="151"/>
      <c r="D10" s="63"/>
      <c r="E10" s="63"/>
      <c r="F10" s="63"/>
      <c r="G10" s="63"/>
      <c r="H10" s="63"/>
      <c r="I10" s="63"/>
      <c r="J10" s="63"/>
      <c r="K10" s="63"/>
      <c r="L10" s="63"/>
      <c r="M10" s="64"/>
      <c r="N10" s="62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4"/>
      <c r="Z10" s="62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4"/>
      <c r="AL10" s="62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4"/>
      <c r="AX10" s="62"/>
      <c r="AY10" s="63"/>
      <c r="AZ10" s="63"/>
      <c r="BA10" s="63"/>
      <c r="BB10" s="63"/>
      <c r="BC10" s="63"/>
      <c r="BD10" s="63"/>
      <c r="BE10" s="63"/>
      <c r="BF10" s="63"/>
      <c r="BG10" s="65"/>
      <c r="BH10" s="65"/>
      <c r="BI10" s="66"/>
      <c r="BJ10" s="67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7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6"/>
      <c r="CH10" s="67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6"/>
      <c r="CT10" s="67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6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6"/>
      <c r="DR10" s="65"/>
      <c r="DS10" s="65"/>
      <c r="DT10" s="65"/>
      <c r="DU10" s="65"/>
      <c r="DV10" s="65"/>
      <c r="DW10" s="65"/>
      <c r="DX10" s="65"/>
      <c r="DY10" s="65"/>
      <c r="DZ10" s="65"/>
      <c r="EA10" s="66"/>
      <c r="EB10" s="66"/>
      <c r="EC10" s="66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6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6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6"/>
      <c r="FN10" s="67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6"/>
      <c r="FZ10" s="67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6"/>
      <c r="GL10" s="67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6"/>
      <c r="GX10" s="66"/>
      <c r="GY10" s="66"/>
      <c r="GZ10" s="66"/>
      <c r="HA10" s="66"/>
      <c r="HB10" s="66"/>
      <c r="HC10" s="66"/>
      <c r="HD10" s="66"/>
      <c r="HE10" s="66"/>
      <c r="HF10" s="66"/>
      <c r="HG10" s="66"/>
      <c r="HH10" s="66"/>
      <c r="HI10" s="66"/>
      <c r="HJ10" s="66"/>
      <c r="HK10" s="66"/>
      <c r="HL10" s="66"/>
      <c r="HM10" s="66"/>
      <c r="HN10" s="66"/>
      <c r="HO10" s="66"/>
      <c r="HP10" s="66"/>
      <c r="HQ10" s="66"/>
      <c r="HR10" s="66"/>
      <c r="HS10" s="66"/>
      <c r="HT10" s="66"/>
      <c r="HU10" s="66"/>
    </row>
    <row r="11" spans="1:229" ht="18.5" x14ac:dyDescent="0.35">
      <c r="A11" s="100" t="s">
        <v>28</v>
      </c>
      <c r="B11" s="101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3"/>
      <c r="N11" s="108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10"/>
      <c r="Z11" s="101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3"/>
      <c r="AL11" s="108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10"/>
      <c r="AX11" s="101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3"/>
      <c r="BJ11" s="108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1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3"/>
      <c r="CH11" s="108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10"/>
      <c r="CT11" s="101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3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10"/>
      <c r="DR11" s="101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3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10"/>
      <c r="EP11" s="101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3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10"/>
      <c r="FN11" s="101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3"/>
      <c r="FZ11" s="101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3"/>
      <c r="GL11" s="101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3"/>
      <c r="GX11" s="103"/>
      <c r="GY11" s="103"/>
      <c r="GZ11" s="103"/>
      <c r="HA11" s="103"/>
      <c r="HB11" s="103"/>
      <c r="HC11" s="103"/>
      <c r="HD11" s="103"/>
      <c r="HE11" s="103"/>
      <c r="HF11" s="103"/>
      <c r="HG11" s="103"/>
      <c r="HH11" s="103"/>
      <c r="HI11" s="103"/>
      <c r="HJ11" s="103"/>
      <c r="HK11" s="103"/>
      <c r="HL11" s="103"/>
      <c r="HM11" s="103"/>
      <c r="HN11" s="103"/>
      <c r="HO11" s="103"/>
      <c r="HP11" s="103"/>
      <c r="HQ11" s="103"/>
      <c r="HR11" s="103"/>
      <c r="HS11" s="103"/>
      <c r="HT11" s="103"/>
      <c r="HU11" s="103"/>
    </row>
    <row r="12" spans="1:229" x14ac:dyDescent="0.35">
      <c r="A12" s="6" t="s">
        <v>29</v>
      </c>
      <c r="B12" s="23">
        <v>26</v>
      </c>
      <c r="C12" s="19">
        <v>18</v>
      </c>
      <c r="D12" s="19">
        <v>29</v>
      </c>
      <c r="E12" s="19">
        <v>52</v>
      </c>
      <c r="F12" s="19">
        <v>36</v>
      </c>
      <c r="G12" s="19">
        <v>33</v>
      </c>
      <c r="H12" s="19">
        <v>44</v>
      </c>
      <c r="I12" s="19">
        <v>46</v>
      </c>
      <c r="J12" s="19">
        <v>41</v>
      </c>
      <c r="K12" s="19">
        <v>36</v>
      </c>
      <c r="L12" s="19">
        <v>38</v>
      </c>
      <c r="M12" s="24">
        <v>45</v>
      </c>
      <c r="N12" s="23">
        <v>40</v>
      </c>
      <c r="O12" s="19">
        <v>25</v>
      </c>
      <c r="P12" s="19">
        <v>50</v>
      </c>
      <c r="Q12" s="19">
        <v>36</v>
      </c>
      <c r="R12" s="19">
        <v>40</v>
      </c>
      <c r="S12" s="19">
        <v>45</v>
      </c>
      <c r="T12" s="19">
        <v>30</v>
      </c>
      <c r="U12" s="19">
        <v>52</v>
      </c>
      <c r="V12" s="19">
        <v>37</v>
      </c>
      <c r="W12" s="19">
        <v>49</v>
      </c>
      <c r="X12" s="19">
        <v>55</v>
      </c>
      <c r="Y12" s="24">
        <v>58</v>
      </c>
      <c r="Z12" s="23">
        <v>48</v>
      </c>
      <c r="AA12" s="19">
        <v>66</v>
      </c>
      <c r="AB12" s="19">
        <v>57</v>
      </c>
      <c r="AC12" s="19">
        <v>45</v>
      </c>
      <c r="AD12" s="19">
        <v>47</v>
      </c>
      <c r="AE12" s="19">
        <v>64</v>
      </c>
      <c r="AF12" s="19">
        <v>33</v>
      </c>
      <c r="AG12" s="19">
        <v>57</v>
      </c>
      <c r="AH12" s="19">
        <v>37</v>
      </c>
      <c r="AI12" s="19">
        <v>70</v>
      </c>
      <c r="AJ12" s="19">
        <v>59</v>
      </c>
      <c r="AK12" s="24">
        <v>68</v>
      </c>
      <c r="AL12" s="23">
        <v>51</v>
      </c>
      <c r="AM12" s="19">
        <v>68</v>
      </c>
      <c r="AN12" s="19">
        <v>75</v>
      </c>
      <c r="AO12" s="19">
        <v>77</v>
      </c>
      <c r="AP12" s="19">
        <v>81</v>
      </c>
      <c r="AQ12" s="19">
        <v>49</v>
      </c>
      <c r="AR12" s="19">
        <v>67</v>
      </c>
      <c r="AS12" s="19">
        <v>49</v>
      </c>
      <c r="AT12" s="19">
        <v>45</v>
      </c>
      <c r="AU12" s="19">
        <v>71</v>
      </c>
      <c r="AV12" s="19">
        <v>80</v>
      </c>
      <c r="AW12" s="24">
        <v>85</v>
      </c>
      <c r="AX12" s="23">
        <v>82</v>
      </c>
      <c r="AY12" s="19">
        <v>60</v>
      </c>
      <c r="AZ12" s="19">
        <v>71</v>
      </c>
      <c r="BA12" s="19">
        <v>79</v>
      </c>
      <c r="BB12" s="19">
        <v>82</v>
      </c>
      <c r="BC12" s="19">
        <v>76</v>
      </c>
      <c r="BD12" s="19">
        <v>94</v>
      </c>
      <c r="BE12" s="19">
        <v>98</v>
      </c>
      <c r="BF12" s="19">
        <v>98</v>
      </c>
      <c r="BG12" s="19">
        <v>121</v>
      </c>
      <c r="BH12" s="19">
        <v>101</v>
      </c>
      <c r="BI12" s="24">
        <v>75</v>
      </c>
      <c r="BJ12" s="23">
        <v>90</v>
      </c>
      <c r="BK12" s="19">
        <v>72</v>
      </c>
      <c r="BL12" s="19">
        <v>81</v>
      </c>
      <c r="BM12" s="19">
        <v>105</v>
      </c>
      <c r="BN12" s="19">
        <v>87</v>
      </c>
      <c r="BO12" s="22">
        <f>SUM(68+3)</f>
        <v>71</v>
      </c>
      <c r="BP12" s="22">
        <v>82</v>
      </c>
      <c r="BQ12" s="22">
        <v>84</v>
      </c>
      <c r="BR12" s="22">
        <f>68+5</f>
        <v>73</v>
      </c>
      <c r="BS12" s="19">
        <f>(83+7)</f>
        <v>90</v>
      </c>
      <c r="BT12" s="19">
        <f>(80+3)</f>
        <v>83</v>
      </c>
      <c r="BU12" s="19">
        <f>(76+6)</f>
        <v>82</v>
      </c>
      <c r="BV12" s="23">
        <f>(61+3)</f>
        <v>64</v>
      </c>
      <c r="BW12" s="19">
        <f>(55+1)</f>
        <v>56</v>
      </c>
      <c r="BX12" s="19">
        <f>(58+4)</f>
        <v>62</v>
      </c>
      <c r="BY12" s="19">
        <f>SUM(75+7)</f>
        <v>82</v>
      </c>
      <c r="BZ12" s="19">
        <f>SUM(73+3)</f>
        <v>76</v>
      </c>
      <c r="CA12" s="19">
        <f>SUM(71+3)</f>
        <v>74</v>
      </c>
      <c r="CB12" s="19">
        <f>(77+6)</f>
        <v>83</v>
      </c>
      <c r="CC12" s="19">
        <f>(86+10)</f>
        <v>96</v>
      </c>
      <c r="CD12" s="19">
        <f>(37+3)</f>
        <v>40</v>
      </c>
      <c r="CE12" s="19">
        <v>56</v>
      </c>
      <c r="CF12" s="19">
        <v>84</v>
      </c>
      <c r="CG12" s="24">
        <v>91</v>
      </c>
      <c r="CH12" s="23">
        <v>61</v>
      </c>
      <c r="CI12" s="19">
        <v>75</v>
      </c>
      <c r="CJ12" s="19">
        <v>54</v>
      </c>
      <c r="CK12" s="19">
        <v>87</v>
      </c>
      <c r="CL12" s="19">
        <v>77</v>
      </c>
      <c r="CM12" s="19">
        <v>54</v>
      </c>
      <c r="CN12" s="19">
        <v>92</v>
      </c>
      <c r="CO12" s="19">
        <f>SUM(90+2)</f>
        <v>92</v>
      </c>
      <c r="CP12" s="19">
        <f>SUM(69+5)</f>
        <v>74</v>
      </c>
      <c r="CQ12" s="19">
        <f>SUM(99+4)</f>
        <v>103</v>
      </c>
      <c r="CR12" s="19">
        <f>SUM(58+4)</f>
        <v>62</v>
      </c>
      <c r="CS12" s="24">
        <f>(78+2)</f>
        <v>80</v>
      </c>
      <c r="CT12" s="23">
        <f>86+3</f>
        <v>89</v>
      </c>
      <c r="CU12" s="19">
        <f>71+4</f>
        <v>75</v>
      </c>
      <c r="CV12" s="19">
        <f>62+1</f>
        <v>63</v>
      </c>
      <c r="CW12" s="19">
        <f>68+4</f>
        <v>72</v>
      </c>
      <c r="CX12" s="19">
        <f>80+9</f>
        <v>89</v>
      </c>
      <c r="CY12" s="19">
        <f>70+4</f>
        <v>74</v>
      </c>
      <c r="CZ12" s="19">
        <f>85+8</f>
        <v>93</v>
      </c>
      <c r="DA12" s="19">
        <f>78+5</f>
        <v>83</v>
      </c>
      <c r="DB12" s="19">
        <f>49+2</f>
        <v>51</v>
      </c>
      <c r="DC12" s="19">
        <f>85+1</f>
        <v>86</v>
      </c>
      <c r="DD12" s="19">
        <f>82+3</f>
        <v>85</v>
      </c>
      <c r="DE12" s="24">
        <f>87+5</f>
        <v>92</v>
      </c>
      <c r="DF12" s="19">
        <f>78+5</f>
        <v>83</v>
      </c>
      <c r="DG12" s="19">
        <f>75+7</f>
        <v>82</v>
      </c>
      <c r="DH12" s="19">
        <f>75+3</f>
        <v>78</v>
      </c>
      <c r="DI12" s="19">
        <f>96+5</f>
        <v>101</v>
      </c>
      <c r="DJ12" s="19">
        <f>84+5</f>
        <v>89</v>
      </c>
      <c r="DK12" s="19">
        <f>56+7</f>
        <v>63</v>
      </c>
      <c r="DL12" s="19">
        <f>82+3</f>
        <v>85</v>
      </c>
      <c r="DM12" s="19">
        <f>80+5</f>
        <v>85</v>
      </c>
      <c r="DN12" s="19">
        <f>51+2</f>
        <v>53</v>
      </c>
      <c r="DO12" s="19">
        <f>113+3</f>
        <v>116</v>
      </c>
      <c r="DP12" s="19">
        <f>60+6</f>
        <v>66</v>
      </c>
      <c r="DQ12" s="24">
        <f>99+6</f>
        <v>105</v>
      </c>
      <c r="DR12" s="19">
        <f>91+4</f>
        <v>95</v>
      </c>
      <c r="DS12" s="19">
        <f>78+7</f>
        <v>85</v>
      </c>
      <c r="DT12" s="19">
        <f>66+7</f>
        <v>73</v>
      </c>
      <c r="DU12" s="19">
        <f>74+5</f>
        <v>79</v>
      </c>
      <c r="DV12" s="19">
        <f>76+7</f>
        <v>83</v>
      </c>
      <c r="DW12" s="19">
        <f>63+6</f>
        <v>69</v>
      </c>
      <c r="DX12" s="19">
        <f>66+7</f>
        <v>73</v>
      </c>
      <c r="DY12" s="19">
        <f>79+7</f>
        <v>86</v>
      </c>
      <c r="DZ12" s="19">
        <f>65+1</f>
        <v>66</v>
      </c>
      <c r="EA12" s="19">
        <f>78+8</f>
        <v>86</v>
      </c>
      <c r="EB12" s="19">
        <f>86+6</f>
        <v>92</v>
      </c>
      <c r="EC12" s="24">
        <f>60+3</f>
        <v>63</v>
      </c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24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24"/>
      <c r="FB12" s="19">
        <f>52+2</f>
        <v>54</v>
      </c>
      <c r="FC12" s="19">
        <f>26+2</f>
        <v>28</v>
      </c>
      <c r="FD12" s="19">
        <f>41+4</f>
        <v>45</v>
      </c>
      <c r="FE12" s="19">
        <f>60+6</f>
        <v>66</v>
      </c>
      <c r="FF12" s="19">
        <f>63+3</f>
        <v>66</v>
      </c>
      <c r="FG12" s="19">
        <f>108+2</f>
        <v>110</v>
      </c>
      <c r="FH12" s="19">
        <f>79+1</f>
        <v>80</v>
      </c>
      <c r="FI12" s="19">
        <f>79+5</f>
        <v>84</v>
      </c>
      <c r="FJ12" s="19">
        <f>67+4</f>
        <v>71</v>
      </c>
      <c r="FK12" s="19">
        <f>62+6</f>
        <v>68</v>
      </c>
      <c r="FL12" s="19">
        <f>72+5</f>
        <v>77</v>
      </c>
      <c r="FM12" s="24">
        <f>56+6</f>
        <v>62</v>
      </c>
      <c r="FN12" s="23">
        <v>48</v>
      </c>
      <c r="FO12" s="19">
        <v>51</v>
      </c>
      <c r="FP12" s="19">
        <v>67</v>
      </c>
      <c r="FQ12" s="19">
        <v>46</v>
      </c>
      <c r="FR12" s="19">
        <v>65</v>
      </c>
      <c r="FS12" s="19">
        <v>53</v>
      </c>
      <c r="FT12" s="19">
        <v>59</v>
      </c>
      <c r="FU12" s="19">
        <v>67</v>
      </c>
      <c r="FV12" s="19">
        <v>45</v>
      </c>
      <c r="FW12" s="19">
        <v>84</v>
      </c>
      <c r="FX12" s="19">
        <v>75</v>
      </c>
      <c r="FY12" s="24">
        <v>67</v>
      </c>
      <c r="FZ12" s="23">
        <v>66</v>
      </c>
      <c r="GA12" s="19">
        <v>77</v>
      </c>
      <c r="GB12" s="19">
        <v>75</v>
      </c>
      <c r="GC12" s="19">
        <v>54</v>
      </c>
      <c r="GD12" s="19">
        <v>58</v>
      </c>
      <c r="GE12" s="19">
        <v>58</v>
      </c>
      <c r="GF12" s="19">
        <v>49</v>
      </c>
      <c r="GG12" s="19">
        <v>55</v>
      </c>
      <c r="GH12" s="19">
        <v>50</v>
      </c>
      <c r="GI12" s="19">
        <v>91</v>
      </c>
      <c r="GJ12" s="19">
        <v>82</v>
      </c>
      <c r="GK12" s="24">
        <v>76</v>
      </c>
      <c r="GL12" s="23">
        <v>56</v>
      </c>
      <c r="GM12" s="19">
        <v>64</v>
      </c>
      <c r="GN12" s="19">
        <v>79</v>
      </c>
      <c r="GO12" s="19">
        <v>63</v>
      </c>
      <c r="GP12" s="19">
        <v>90</v>
      </c>
      <c r="GQ12" s="19">
        <v>68</v>
      </c>
      <c r="GR12" s="19">
        <v>93</v>
      </c>
      <c r="GS12" s="19">
        <v>83</v>
      </c>
      <c r="GT12" s="19">
        <v>52</v>
      </c>
      <c r="GU12" s="19">
        <v>118</v>
      </c>
      <c r="GV12" s="19">
        <v>77</v>
      </c>
      <c r="GW12" s="24">
        <v>85</v>
      </c>
      <c r="GX12" s="24">
        <v>87</v>
      </c>
      <c r="GY12" s="24">
        <v>86</v>
      </c>
      <c r="GZ12" s="24">
        <v>51</v>
      </c>
      <c r="HA12" s="24">
        <v>84</v>
      </c>
      <c r="HB12" s="24">
        <v>73</v>
      </c>
      <c r="HC12" s="24">
        <v>60</v>
      </c>
      <c r="HD12" s="24">
        <v>80</v>
      </c>
      <c r="HE12" s="24">
        <v>72</v>
      </c>
      <c r="HF12" s="24">
        <v>68</v>
      </c>
      <c r="HG12" s="24">
        <v>84</v>
      </c>
      <c r="HH12" s="24">
        <v>71</v>
      </c>
      <c r="HI12" s="24">
        <v>88</v>
      </c>
      <c r="HJ12" s="24">
        <v>66</v>
      </c>
      <c r="HK12" s="24">
        <v>78</v>
      </c>
      <c r="HL12" s="24">
        <v>84</v>
      </c>
      <c r="HM12" s="24">
        <v>107</v>
      </c>
      <c r="HN12" s="24">
        <v>94</v>
      </c>
      <c r="HO12" s="24">
        <v>80</v>
      </c>
      <c r="HP12" s="24"/>
      <c r="HQ12" s="24"/>
      <c r="HR12" s="24"/>
      <c r="HS12" s="24"/>
      <c r="HT12" s="24"/>
      <c r="HU12" s="24"/>
    </row>
    <row r="13" spans="1:229" x14ac:dyDescent="0.35">
      <c r="A13" s="6" t="s">
        <v>30</v>
      </c>
      <c r="B13" s="23">
        <v>3</v>
      </c>
      <c r="C13" s="19">
        <v>2</v>
      </c>
      <c r="D13" s="19">
        <v>4</v>
      </c>
      <c r="E13" s="19">
        <v>1</v>
      </c>
      <c r="F13" s="19">
        <v>2</v>
      </c>
      <c r="G13" s="19">
        <v>0</v>
      </c>
      <c r="H13" s="19">
        <v>2</v>
      </c>
      <c r="I13" s="19">
        <v>0</v>
      </c>
      <c r="J13" s="19">
        <v>0</v>
      </c>
      <c r="K13" s="19">
        <v>1</v>
      </c>
      <c r="L13" s="19">
        <v>1</v>
      </c>
      <c r="M13" s="24">
        <v>1</v>
      </c>
      <c r="N13" s="23">
        <v>1</v>
      </c>
      <c r="O13" s="19">
        <v>3</v>
      </c>
      <c r="P13" s="19">
        <v>4</v>
      </c>
      <c r="Q13" s="19">
        <v>1</v>
      </c>
      <c r="R13" s="19">
        <v>2</v>
      </c>
      <c r="S13" s="19">
        <v>3</v>
      </c>
      <c r="T13" s="19">
        <v>2</v>
      </c>
      <c r="U13" s="19">
        <v>5</v>
      </c>
      <c r="V13" s="19">
        <v>3</v>
      </c>
      <c r="W13" s="19">
        <v>10</v>
      </c>
      <c r="X13" s="19">
        <v>6</v>
      </c>
      <c r="Y13" s="24">
        <v>6</v>
      </c>
      <c r="Z13" s="23">
        <v>4</v>
      </c>
      <c r="AA13" s="19">
        <v>5</v>
      </c>
      <c r="AB13" s="19">
        <v>3</v>
      </c>
      <c r="AC13" s="19">
        <v>5</v>
      </c>
      <c r="AD13" s="19">
        <v>3</v>
      </c>
      <c r="AE13" s="19">
        <v>4</v>
      </c>
      <c r="AF13" s="19">
        <v>0</v>
      </c>
      <c r="AG13" s="19">
        <v>3</v>
      </c>
      <c r="AH13" s="19">
        <v>0</v>
      </c>
      <c r="AI13" s="19">
        <v>4</v>
      </c>
      <c r="AJ13" s="19">
        <v>4</v>
      </c>
      <c r="AK13" s="24">
        <v>3</v>
      </c>
      <c r="AL13" s="23">
        <v>3</v>
      </c>
      <c r="AM13" s="19">
        <v>5</v>
      </c>
      <c r="AN13" s="19">
        <v>2</v>
      </c>
      <c r="AO13" s="19">
        <v>8</v>
      </c>
      <c r="AP13" s="19">
        <v>1</v>
      </c>
      <c r="AQ13" s="19">
        <v>3</v>
      </c>
      <c r="AR13" s="19">
        <v>4</v>
      </c>
      <c r="AS13" s="19">
        <v>2</v>
      </c>
      <c r="AT13" s="19">
        <v>1</v>
      </c>
      <c r="AU13" s="19">
        <v>3</v>
      </c>
      <c r="AV13" s="19">
        <v>3</v>
      </c>
      <c r="AW13" s="24">
        <v>5</v>
      </c>
      <c r="AX13" s="23">
        <v>2</v>
      </c>
      <c r="AY13" s="19">
        <v>1</v>
      </c>
      <c r="AZ13" s="19">
        <v>3</v>
      </c>
      <c r="BA13" s="19">
        <v>7</v>
      </c>
      <c r="BB13" s="19">
        <v>7</v>
      </c>
      <c r="BC13" s="19">
        <v>3</v>
      </c>
      <c r="BD13" s="19">
        <v>10</v>
      </c>
      <c r="BE13" s="19">
        <v>7</v>
      </c>
      <c r="BF13" s="19">
        <v>4</v>
      </c>
      <c r="BG13" s="19">
        <v>4</v>
      </c>
      <c r="BH13" s="19">
        <v>5</v>
      </c>
      <c r="BI13" s="24">
        <v>4</v>
      </c>
      <c r="BJ13" s="23">
        <v>4</v>
      </c>
      <c r="BK13" s="19">
        <v>8</v>
      </c>
      <c r="BL13" s="19">
        <v>8</v>
      </c>
      <c r="BM13" s="19">
        <v>9</v>
      </c>
      <c r="BN13" s="19">
        <v>5</v>
      </c>
      <c r="BO13" s="22">
        <v>7</v>
      </c>
      <c r="BP13" s="22">
        <v>5</v>
      </c>
      <c r="BQ13" s="22">
        <v>11</v>
      </c>
      <c r="BR13" s="22">
        <v>4</v>
      </c>
      <c r="BS13" s="19">
        <f>(5)</f>
        <v>5</v>
      </c>
      <c r="BT13" s="19">
        <v>5</v>
      </c>
      <c r="BU13" s="19">
        <v>1</v>
      </c>
      <c r="BV13" s="23">
        <v>2</v>
      </c>
      <c r="BW13" s="19">
        <v>2</v>
      </c>
      <c r="BX13" s="19">
        <v>6</v>
      </c>
      <c r="BY13" s="19">
        <f>SUM(8+1)</f>
        <v>9</v>
      </c>
      <c r="BZ13" s="19">
        <f>(4+1)</f>
        <v>5</v>
      </c>
      <c r="CA13" s="19">
        <f>SUM(3)</f>
        <v>3</v>
      </c>
      <c r="CB13" s="19">
        <v>4</v>
      </c>
      <c r="CC13" s="19">
        <f>(7+2)</f>
        <v>9</v>
      </c>
      <c r="CD13" s="19">
        <v>11</v>
      </c>
      <c r="CE13" s="19">
        <v>13</v>
      </c>
      <c r="CF13" s="19">
        <v>5</v>
      </c>
      <c r="CG13" s="24">
        <v>4</v>
      </c>
      <c r="CH13" s="23">
        <v>2</v>
      </c>
      <c r="CI13" s="19">
        <v>4</v>
      </c>
      <c r="CJ13" s="19">
        <v>14</v>
      </c>
      <c r="CK13" s="19">
        <v>8</v>
      </c>
      <c r="CL13" s="19">
        <v>7</v>
      </c>
      <c r="CM13" s="19">
        <v>5</v>
      </c>
      <c r="CN13" s="19">
        <v>4</v>
      </c>
      <c r="CO13" s="19">
        <f>SUM(5+0)</f>
        <v>5</v>
      </c>
      <c r="CP13" s="19">
        <v>4</v>
      </c>
      <c r="CQ13" s="19">
        <f>SUM(10)</f>
        <v>10</v>
      </c>
      <c r="CR13" s="19">
        <f>SUM(5)</f>
        <v>5</v>
      </c>
      <c r="CS13" s="24">
        <f>(7+1)</f>
        <v>8</v>
      </c>
      <c r="CT13" s="23">
        <v>3</v>
      </c>
      <c r="CU13" s="19">
        <f>13+1</f>
        <v>14</v>
      </c>
      <c r="CV13" s="19">
        <v>3</v>
      </c>
      <c r="CW13" s="19">
        <v>3</v>
      </c>
      <c r="CX13" s="19">
        <v>3</v>
      </c>
      <c r="CY13" s="19">
        <v>4</v>
      </c>
      <c r="CZ13" s="19">
        <f>8+1</f>
        <v>9</v>
      </c>
      <c r="DA13" s="19">
        <v>3</v>
      </c>
      <c r="DB13" s="19">
        <v>3</v>
      </c>
      <c r="DC13" s="19">
        <v>13</v>
      </c>
      <c r="DD13" s="19">
        <v>4</v>
      </c>
      <c r="DE13" s="24">
        <v>7</v>
      </c>
      <c r="DF13" s="19">
        <v>5</v>
      </c>
      <c r="DG13" s="19">
        <v>9</v>
      </c>
      <c r="DH13" s="19">
        <v>7</v>
      </c>
      <c r="DI13" s="19">
        <v>31</v>
      </c>
      <c r="DJ13" s="19">
        <v>41</v>
      </c>
      <c r="DK13" s="19">
        <v>2</v>
      </c>
      <c r="DL13" s="19">
        <v>4</v>
      </c>
      <c r="DM13" s="19">
        <v>3</v>
      </c>
      <c r="DN13" s="19">
        <v>1</v>
      </c>
      <c r="DO13" s="19">
        <v>9</v>
      </c>
      <c r="DP13" s="19">
        <f>9+2</f>
        <v>11</v>
      </c>
      <c r="DQ13" s="24">
        <v>7</v>
      </c>
      <c r="DR13" s="19">
        <f>9+1</f>
        <v>10</v>
      </c>
      <c r="DS13" s="19">
        <f>9+1</f>
        <v>10</v>
      </c>
      <c r="DT13" s="19">
        <v>5</v>
      </c>
      <c r="DU13" s="19">
        <f>11+1</f>
        <v>12</v>
      </c>
      <c r="DV13" s="19">
        <v>5</v>
      </c>
      <c r="DW13" s="19">
        <v>3</v>
      </c>
      <c r="DX13" s="19">
        <v>8</v>
      </c>
      <c r="DY13" s="19">
        <v>5</v>
      </c>
      <c r="DZ13" s="19">
        <v>2</v>
      </c>
      <c r="EA13" s="19">
        <v>3</v>
      </c>
      <c r="EB13" s="19">
        <v>6</v>
      </c>
      <c r="EC13" s="24">
        <v>8</v>
      </c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24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24"/>
      <c r="FB13" s="19">
        <v>1</v>
      </c>
      <c r="FC13" s="19">
        <v>4</v>
      </c>
      <c r="FD13" s="19">
        <v>2</v>
      </c>
      <c r="FE13" s="19">
        <v>4</v>
      </c>
      <c r="FF13" s="19">
        <v>5</v>
      </c>
      <c r="FG13" s="19">
        <f>2+1</f>
        <v>3</v>
      </c>
      <c r="FH13" s="19">
        <v>6</v>
      </c>
      <c r="FI13" s="19">
        <f>3+1</f>
        <v>4</v>
      </c>
      <c r="FJ13" s="19">
        <f>5</f>
        <v>5</v>
      </c>
      <c r="FK13" s="19">
        <f>4</f>
        <v>4</v>
      </c>
      <c r="FL13" s="19">
        <f>2</f>
        <v>2</v>
      </c>
      <c r="FM13" s="24">
        <f>10</f>
        <v>10</v>
      </c>
      <c r="FN13" s="23">
        <v>2</v>
      </c>
      <c r="FO13" s="19">
        <v>2</v>
      </c>
      <c r="FP13" s="19">
        <v>9</v>
      </c>
      <c r="FQ13" s="19">
        <v>3</v>
      </c>
      <c r="FR13" s="19">
        <v>6</v>
      </c>
      <c r="FS13" s="19">
        <v>8</v>
      </c>
      <c r="FT13" s="19">
        <v>5</v>
      </c>
      <c r="FU13" s="19">
        <v>4</v>
      </c>
      <c r="FV13" s="19">
        <v>10</v>
      </c>
      <c r="FW13" s="19">
        <v>6</v>
      </c>
      <c r="FX13" s="19">
        <v>5</v>
      </c>
      <c r="FY13" s="24">
        <v>10</v>
      </c>
      <c r="FZ13" s="23">
        <v>10</v>
      </c>
      <c r="GA13" s="19">
        <v>10</v>
      </c>
      <c r="GB13" s="19">
        <v>9</v>
      </c>
      <c r="GC13" s="19">
        <v>3</v>
      </c>
      <c r="GD13" s="19">
        <v>4</v>
      </c>
      <c r="GE13" s="19">
        <v>6</v>
      </c>
      <c r="GF13" s="19">
        <v>8</v>
      </c>
      <c r="GG13" s="19">
        <v>10</v>
      </c>
      <c r="GH13" s="19">
        <v>6</v>
      </c>
      <c r="GI13" s="19">
        <v>3</v>
      </c>
      <c r="GJ13" s="19">
        <v>7</v>
      </c>
      <c r="GK13" s="24">
        <v>5</v>
      </c>
      <c r="GL13" s="23">
        <v>15</v>
      </c>
      <c r="GM13" s="19">
        <v>14</v>
      </c>
      <c r="GN13" s="19">
        <v>12</v>
      </c>
      <c r="GO13" s="19">
        <v>6</v>
      </c>
      <c r="GP13" s="19">
        <v>5</v>
      </c>
      <c r="GQ13" s="19">
        <v>3</v>
      </c>
      <c r="GR13" s="19">
        <v>7</v>
      </c>
      <c r="GS13" s="19">
        <v>2</v>
      </c>
      <c r="GT13" s="19">
        <v>0</v>
      </c>
      <c r="GU13" s="19">
        <v>31</v>
      </c>
      <c r="GV13" s="19">
        <v>6</v>
      </c>
      <c r="GW13" s="24">
        <v>7</v>
      </c>
      <c r="GX13" s="24">
        <v>12</v>
      </c>
      <c r="GY13" s="24">
        <v>10</v>
      </c>
      <c r="GZ13" s="24">
        <v>3</v>
      </c>
      <c r="HA13" s="24">
        <v>5</v>
      </c>
      <c r="HB13" s="24">
        <v>6</v>
      </c>
      <c r="HC13" s="24">
        <v>21</v>
      </c>
      <c r="HD13" s="24">
        <v>10</v>
      </c>
      <c r="HE13" s="24">
        <v>16</v>
      </c>
      <c r="HF13" s="24">
        <v>8</v>
      </c>
      <c r="HG13" s="24">
        <v>13</v>
      </c>
      <c r="HH13" s="24">
        <v>14</v>
      </c>
      <c r="HI13" s="24">
        <v>17</v>
      </c>
      <c r="HJ13" s="24">
        <v>14</v>
      </c>
      <c r="HK13" s="24">
        <v>12</v>
      </c>
      <c r="HL13" s="24">
        <v>10</v>
      </c>
      <c r="HM13" s="24">
        <v>6</v>
      </c>
      <c r="HN13" s="24">
        <v>1</v>
      </c>
      <c r="HO13" s="24">
        <v>12</v>
      </c>
      <c r="HP13" s="24"/>
      <c r="HQ13" s="24"/>
      <c r="HR13" s="24"/>
      <c r="HS13" s="24"/>
      <c r="HT13" s="24"/>
      <c r="HU13" s="24"/>
    </row>
    <row r="14" spans="1:229" s="2" customFormat="1" x14ac:dyDescent="0.35">
      <c r="A14" s="6" t="s">
        <v>31</v>
      </c>
      <c r="B14" s="23">
        <v>3</v>
      </c>
      <c r="C14" s="19">
        <v>2</v>
      </c>
      <c r="D14" s="19">
        <v>4</v>
      </c>
      <c r="E14" s="19">
        <v>5</v>
      </c>
      <c r="F14" s="19">
        <v>6</v>
      </c>
      <c r="G14" s="19">
        <v>5</v>
      </c>
      <c r="H14" s="19">
        <v>3</v>
      </c>
      <c r="I14" s="19">
        <v>4</v>
      </c>
      <c r="J14" s="19">
        <v>2</v>
      </c>
      <c r="K14" s="19">
        <v>3</v>
      </c>
      <c r="L14" s="19">
        <v>1</v>
      </c>
      <c r="M14" s="24">
        <v>4</v>
      </c>
      <c r="N14" s="23">
        <v>2</v>
      </c>
      <c r="O14" s="19">
        <v>4</v>
      </c>
      <c r="P14" s="19">
        <v>3</v>
      </c>
      <c r="Q14" s="19">
        <v>6</v>
      </c>
      <c r="R14" s="19">
        <v>11</v>
      </c>
      <c r="S14" s="19">
        <v>6</v>
      </c>
      <c r="T14" s="19">
        <v>6</v>
      </c>
      <c r="U14" s="19">
        <v>2</v>
      </c>
      <c r="V14" s="19">
        <v>2</v>
      </c>
      <c r="W14" s="19">
        <v>6</v>
      </c>
      <c r="X14" s="19">
        <v>7</v>
      </c>
      <c r="Y14" s="24">
        <v>10</v>
      </c>
      <c r="Z14" s="23">
        <v>4</v>
      </c>
      <c r="AA14" s="19">
        <v>9</v>
      </c>
      <c r="AB14" s="19">
        <v>8</v>
      </c>
      <c r="AC14" s="19">
        <v>10</v>
      </c>
      <c r="AD14" s="19">
        <v>10</v>
      </c>
      <c r="AE14" s="19">
        <v>3</v>
      </c>
      <c r="AF14" s="19">
        <v>6</v>
      </c>
      <c r="AG14" s="19">
        <v>9</v>
      </c>
      <c r="AH14" s="19">
        <v>2</v>
      </c>
      <c r="AI14" s="19">
        <v>8</v>
      </c>
      <c r="AJ14" s="19">
        <v>10</v>
      </c>
      <c r="AK14" s="24">
        <v>11</v>
      </c>
      <c r="AL14" s="23">
        <v>11</v>
      </c>
      <c r="AM14" s="19">
        <v>9</v>
      </c>
      <c r="AN14" s="19">
        <v>7</v>
      </c>
      <c r="AO14" s="19">
        <v>7</v>
      </c>
      <c r="AP14" s="19">
        <v>6</v>
      </c>
      <c r="AQ14" s="19">
        <v>7</v>
      </c>
      <c r="AR14" s="19">
        <v>3</v>
      </c>
      <c r="AS14" s="19">
        <v>10</v>
      </c>
      <c r="AT14" s="19">
        <v>7</v>
      </c>
      <c r="AU14" s="19">
        <v>2</v>
      </c>
      <c r="AV14" s="19">
        <v>11</v>
      </c>
      <c r="AW14" s="24">
        <v>4</v>
      </c>
      <c r="AX14" s="23">
        <v>6</v>
      </c>
      <c r="AY14" s="19">
        <v>9</v>
      </c>
      <c r="AZ14" s="19">
        <v>7</v>
      </c>
      <c r="BA14" s="19">
        <v>6</v>
      </c>
      <c r="BB14" s="19">
        <v>6</v>
      </c>
      <c r="BC14" s="19">
        <v>2</v>
      </c>
      <c r="BD14" s="19">
        <v>7</v>
      </c>
      <c r="BE14" s="19">
        <v>13</v>
      </c>
      <c r="BF14" s="19">
        <v>10</v>
      </c>
      <c r="BG14" s="19">
        <v>6</v>
      </c>
      <c r="BH14" s="19">
        <v>11</v>
      </c>
      <c r="BI14" s="24">
        <v>11</v>
      </c>
      <c r="BJ14" s="23">
        <v>9</v>
      </c>
      <c r="BK14" s="19">
        <v>10</v>
      </c>
      <c r="BL14" s="19">
        <v>9</v>
      </c>
      <c r="BM14" s="19">
        <v>9</v>
      </c>
      <c r="BN14" s="19">
        <v>11</v>
      </c>
      <c r="BO14" s="22">
        <f>(9+1)</f>
        <v>10</v>
      </c>
      <c r="BP14" s="22">
        <v>6</v>
      </c>
      <c r="BQ14" s="22">
        <v>6</v>
      </c>
      <c r="BR14" s="22">
        <v>7</v>
      </c>
      <c r="BS14" s="19">
        <v>6</v>
      </c>
      <c r="BT14" s="19">
        <v>7</v>
      </c>
      <c r="BU14" s="19">
        <f>(7+1)</f>
        <v>8</v>
      </c>
      <c r="BV14" s="23">
        <v>10</v>
      </c>
      <c r="BW14" s="19">
        <v>8</v>
      </c>
      <c r="BX14" s="19">
        <v>12</v>
      </c>
      <c r="BY14" s="19">
        <f>SUM(10+0)</f>
        <v>10</v>
      </c>
      <c r="BZ14" s="19">
        <f>SUM(10+1)</f>
        <v>11</v>
      </c>
      <c r="CA14" s="19">
        <f>SUM(3+1)</f>
        <v>4</v>
      </c>
      <c r="CB14" s="19">
        <f>(9+1)</f>
        <v>10</v>
      </c>
      <c r="CC14" s="19">
        <f>(5)</f>
        <v>5</v>
      </c>
      <c r="CD14" s="19">
        <v>7</v>
      </c>
      <c r="CE14" s="19">
        <v>7</v>
      </c>
      <c r="CF14" s="19">
        <v>5</v>
      </c>
      <c r="CG14" s="24">
        <v>9</v>
      </c>
      <c r="CH14" s="23">
        <v>4</v>
      </c>
      <c r="CI14" s="19">
        <v>6</v>
      </c>
      <c r="CJ14" s="19">
        <v>10</v>
      </c>
      <c r="CK14" s="19">
        <v>11</v>
      </c>
      <c r="CL14" s="19">
        <v>7</v>
      </c>
      <c r="CM14" s="19">
        <v>11</v>
      </c>
      <c r="CN14" s="19">
        <v>4</v>
      </c>
      <c r="CO14" s="19">
        <f>SUM(17+0)</f>
        <v>17</v>
      </c>
      <c r="CP14" s="19">
        <v>7</v>
      </c>
      <c r="CQ14" s="19">
        <f>SUM(10)</f>
        <v>10</v>
      </c>
      <c r="CR14" s="19">
        <f>SUM(14)</f>
        <v>14</v>
      </c>
      <c r="CS14" s="24">
        <v>7</v>
      </c>
      <c r="CT14" s="23">
        <v>7</v>
      </c>
      <c r="CU14" s="19">
        <v>11</v>
      </c>
      <c r="CV14" s="19">
        <v>8</v>
      </c>
      <c r="CW14" s="19">
        <v>6</v>
      </c>
      <c r="CX14" s="19">
        <v>11</v>
      </c>
      <c r="CY14" s="19">
        <v>8</v>
      </c>
      <c r="CZ14" s="19">
        <f>10+2</f>
        <v>12</v>
      </c>
      <c r="DA14" s="19">
        <v>11</v>
      </c>
      <c r="DB14" s="19">
        <v>4</v>
      </c>
      <c r="DC14" s="19">
        <v>6</v>
      </c>
      <c r="DD14" s="19">
        <v>10</v>
      </c>
      <c r="DE14" s="24">
        <v>10</v>
      </c>
      <c r="DF14" s="19">
        <v>17</v>
      </c>
      <c r="DG14" s="19">
        <v>16</v>
      </c>
      <c r="DH14" s="19">
        <v>13</v>
      </c>
      <c r="DI14" s="19">
        <v>11</v>
      </c>
      <c r="DJ14" s="19">
        <v>10</v>
      </c>
      <c r="DK14" s="19">
        <v>8</v>
      </c>
      <c r="DL14" s="19">
        <v>8</v>
      </c>
      <c r="DM14" s="19">
        <v>9</v>
      </c>
      <c r="DN14" s="19">
        <v>3</v>
      </c>
      <c r="DO14" s="19">
        <v>12</v>
      </c>
      <c r="DP14" s="19">
        <f>12+1</f>
        <v>13</v>
      </c>
      <c r="DQ14" s="24">
        <f>11+2</f>
        <v>13</v>
      </c>
      <c r="DR14" s="19">
        <v>7</v>
      </c>
      <c r="DS14" s="19">
        <v>14</v>
      </c>
      <c r="DT14" s="19">
        <v>7</v>
      </c>
      <c r="DU14" s="19">
        <v>18</v>
      </c>
      <c r="DV14" s="19">
        <v>8</v>
      </c>
      <c r="DW14" s="19">
        <v>12</v>
      </c>
      <c r="DX14" s="19">
        <v>12</v>
      </c>
      <c r="DY14" s="19">
        <v>7</v>
      </c>
      <c r="DZ14" s="19">
        <v>7</v>
      </c>
      <c r="EA14" s="19">
        <v>12</v>
      </c>
      <c r="EB14" s="19">
        <v>14</v>
      </c>
      <c r="EC14" s="24">
        <v>3</v>
      </c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24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24"/>
      <c r="FB14" s="19">
        <v>6</v>
      </c>
      <c r="FC14" s="19">
        <f>6+1</f>
        <v>7</v>
      </c>
      <c r="FD14" s="19">
        <f>8+1</f>
        <v>9</v>
      </c>
      <c r="FE14" s="19">
        <v>5</v>
      </c>
      <c r="FF14" s="19">
        <v>5</v>
      </c>
      <c r="FG14" s="19">
        <f>5+1</f>
        <v>6</v>
      </c>
      <c r="FH14" s="19">
        <v>8</v>
      </c>
      <c r="FI14" s="19">
        <v>1</v>
      </c>
      <c r="FJ14" s="19">
        <f>4</f>
        <v>4</v>
      </c>
      <c r="FK14" s="19">
        <f>10</f>
        <v>10</v>
      </c>
      <c r="FL14" s="19">
        <f>6</f>
        <v>6</v>
      </c>
      <c r="FM14" s="24">
        <f>5</f>
        <v>5</v>
      </c>
      <c r="FN14" s="23">
        <v>6</v>
      </c>
      <c r="FO14" s="19">
        <v>14</v>
      </c>
      <c r="FP14" s="19">
        <v>4</v>
      </c>
      <c r="FQ14" s="19">
        <v>1</v>
      </c>
      <c r="FR14" s="19">
        <v>6</v>
      </c>
      <c r="FS14" s="19">
        <v>5</v>
      </c>
      <c r="FT14" s="19">
        <v>10</v>
      </c>
      <c r="FU14" s="19">
        <v>14</v>
      </c>
      <c r="FV14" s="19">
        <v>3</v>
      </c>
      <c r="FW14" s="19">
        <v>12</v>
      </c>
      <c r="FX14" s="19">
        <v>2</v>
      </c>
      <c r="FY14" s="24">
        <v>3</v>
      </c>
      <c r="FZ14" s="23">
        <v>9</v>
      </c>
      <c r="GA14" s="19">
        <v>12</v>
      </c>
      <c r="GB14" s="19">
        <v>4</v>
      </c>
      <c r="GC14" s="19">
        <v>8</v>
      </c>
      <c r="GD14" s="19">
        <v>2</v>
      </c>
      <c r="GE14" s="19">
        <v>7</v>
      </c>
      <c r="GF14" s="19">
        <v>5</v>
      </c>
      <c r="GG14" s="19">
        <v>12</v>
      </c>
      <c r="GH14" s="19">
        <v>8</v>
      </c>
      <c r="GI14" s="19">
        <v>9</v>
      </c>
      <c r="GJ14" s="19">
        <v>6</v>
      </c>
      <c r="GK14" s="24">
        <v>7</v>
      </c>
      <c r="GL14" s="23">
        <v>6</v>
      </c>
      <c r="GM14" s="19">
        <v>14</v>
      </c>
      <c r="GN14" s="19">
        <v>11</v>
      </c>
      <c r="GO14" s="19">
        <v>12</v>
      </c>
      <c r="GP14" s="19">
        <v>8</v>
      </c>
      <c r="GQ14" s="19">
        <v>10</v>
      </c>
      <c r="GR14" s="19">
        <v>5</v>
      </c>
      <c r="GS14" s="19">
        <v>15</v>
      </c>
      <c r="GT14" s="19">
        <v>6</v>
      </c>
      <c r="GU14" s="19">
        <v>13</v>
      </c>
      <c r="GV14" s="19">
        <v>11</v>
      </c>
      <c r="GW14" s="24">
        <v>6</v>
      </c>
      <c r="GX14" s="24">
        <v>9</v>
      </c>
      <c r="GY14" s="24">
        <v>15</v>
      </c>
      <c r="GZ14" s="24">
        <v>9</v>
      </c>
      <c r="HA14" s="24">
        <v>10</v>
      </c>
      <c r="HB14" s="24">
        <v>4</v>
      </c>
      <c r="HC14" s="24">
        <v>5</v>
      </c>
      <c r="HD14" s="24">
        <v>6</v>
      </c>
      <c r="HE14" s="24">
        <v>9</v>
      </c>
      <c r="HF14" s="24">
        <v>17</v>
      </c>
      <c r="HG14" s="24">
        <v>11</v>
      </c>
      <c r="HH14" s="24">
        <v>20</v>
      </c>
      <c r="HI14" s="24">
        <v>14</v>
      </c>
      <c r="HJ14" s="24">
        <v>14</v>
      </c>
      <c r="HK14" s="24">
        <v>20</v>
      </c>
      <c r="HL14" s="24">
        <v>5</v>
      </c>
      <c r="HM14" s="24">
        <v>14</v>
      </c>
      <c r="HN14" s="24">
        <v>8</v>
      </c>
      <c r="HO14" s="24">
        <v>9</v>
      </c>
      <c r="HP14" s="24"/>
      <c r="HQ14" s="24"/>
      <c r="HR14" s="24"/>
      <c r="HS14" s="24"/>
      <c r="HT14" s="24"/>
      <c r="HU14" s="24"/>
    </row>
    <row r="15" spans="1:229" ht="17.25" customHeight="1" x14ac:dyDescent="0.35">
      <c r="A15" s="6" t="s">
        <v>32</v>
      </c>
      <c r="B15" s="23">
        <v>4</v>
      </c>
      <c r="C15" s="19">
        <v>4</v>
      </c>
      <c r="D15" s="19">
        <v>1</v>
      </c>
      <c r="E15" s="19">
        <v>4</v>
      </c>
      <c r="F15" s="19">
        <v>2</v>
      </c>
      <c r="G15" s="19">
        <v>2</v>
      </c>
      <c r="H15" s="19">
        <v>7</v>
      </c>
      <c r="I15" s="19">
        <v>2</v>
      </c>
      <c r="J15" s="19">
        <v>2</v>
      </c>
      <c r="K15" s="19">
        <v>3</v>
      </c>
      <c r="L15" s="19">
        <v>5</v>
      </c>
      <c r="M15" s="24">
        <v>10</v>
      </c>
      <c r="N15" s="23">
        <v>0</v>
      </c>
      <c r="O15" s="19">
        <v>8</v>
      </c>
      <c r="P15" s="19">
        <v>7</v>
      </c>
      <c r="Q15" s="19">
        <v>11</v>
      </c>
      <c r="R15" s="19">
        <v>5</v>
      </c>
      <c r="S15" s="19">
        <v>4</v>
      </c>
      <c r="T15" s="19">
        <v>7</v>
      </c>
      <c r="U15" s="19">
        <v>10</v>
      </c>
      <c r="V15" s="19">
        <v>5</v>
      </c>
      <c r="W15" s="19">
        <v>9</v>
      </c>
      <c r="X15" s="19">
        <v>6</v>
      </c>
      <c r="Y15" s="24">
        <v>9</v>
      </c>
      <c r="Z15" s="23">
        <v>7</v>
      </c>
      <c r="AA15" s="19">
        <v>9</v>
      </c>
      <c r="AB15" s="19">
        <v>5</v>
      </c>
      <c r="AC15" s="19">
        <v>9</v>
      </c>
      <c r="AD15" s="19">
        <v>5</v>
      </c>
      <c r="AE15" s="19">
        <v>8</v>
      </c>
      <c r="AF15" s="19">
        <v>6</v>
      </c>
      <c r="AG15" s="19">
        <v>13</v>
      </c>
      <c r="AH15" s="19">
        <v>8</v>
      </c>
      <c r="AI15" s="19">
        <v>12</v>
      </c>
      <c r="AJ15" s="19">
        <v>9</v>
      </c>
      <c r="AK15" s="24">
        <v>7</v>
      </c>
      <c r="AL15" s="23">
        <v>3</v>
      </c>
      <c r="AM15" s="19">
        <v>10</v>
      </c>
      <c r="AN15" s="19">
        <v>9</v>
      </c>
      <c r="AO15" s="19">
        <v>9</v>
      </c>
      <c r="AP15" s="19">
        <v>14</v>
      </c>
      <c r="AQ15" s="19">
        <v>13</v>
      </c>
      <c r="AR15" s="19">
        <v>6</v>
      </c>
      <c r="AS15" s="19">
        <v>5</v>
      </c>
      <c r="AT15" s="19">
        <v>2</v>
      </c>
      <c r="AU15" s="19">
        <v>2</v>
      </c>
      <c r="AV15" s="19">
        <v>6</v>
      </c>
      <c r="AW15" s="24">
        <v>10</v>
      </c>
      <c r="AX15" s="23">
        <v>6</v>
      </c>
      <c r="AY15" s="19">
        <v>4</v>
      </c>
      <c r="AZ15" s="19">
        <v>6</v>
      </c>
      <c r="BA15" s="19">
        <v>8</v>
      </c>
      <c r="BB15" s="19">
        <v>9</v>
      </c>
      <c r="BC15" s="19">
        <v>5</v>
      </c>
      <c r="BD15" s="19">
        <v>9</v>
      </c>
      <c r="BE15" s="19">
        <v>8</v>
      </c>
      <c r="BF15" s="19">
        <v>12</v>
      </c>
      <c r="BG15" s="19">
        <v>13</v>
      </c>
      <c r="BH15" s="19">
        <v>9</v>
      </c>
      <c r="BI15" s="24">
        <v>6</v>
      </c>
      <c r="BJ15" s="23">
        <v>17</v>
      </c>
      <c r="BK15" s="19">
        <v>6</v>
      </c>
      <c r="BL15" s="19">
        <v>7</v>
      </c>
      <c r="BM15" s="19">
        <v>4</v>
      </c>
      <c r="BN15" s="19">
        <v>6</v>
      </c>
      <c r="BO15" s="22">
        <v>5</v>
      </c>
      <c r="BP15" s="22">
        <v>1</v>
      </c>
      <c r="BQ15" s="22">
        <v>6</v>
      </c>
      <c r="BR15" s="22">
        <v>1</v>
      </c>
      <c r="BS15" s="19">
        <v>2</v>
      </c>
      <c r="BT15" s="19">
        <v>3</v>
      </c>
      <c r="BU15" s="19">
        <v>5</v>
      </c>
      <c r="BV15" s="23">
        <v>4</v>
      </c>
      <c r="BW15" s="19">
        <v>1</v>
      </c>
      <c r="BX15" s="19">
        <v>0</v>
      </c>
      <c r="BY15" s="19">
        <f>SUM(4+0)</f>
        <v>4</v>
      </c>
      <c r="BZ15" s="19">
        <v>0</v>
      </c>
      <c r="CA15" s="19">
        <f>SUM(4)</f>
        <v>4</v>
      </c>
      <c r="CB15" s="19">
        <v>1</v>
      </c>
      <c r="CC15" s="19">
        <f>(0+1)</f>
        <v>1</v>
      </c>
      <c r="CD15" s="19">
        <v>2</v>
      </c>
      <c r="CE15" s="19">
        <v>0</v>
      </c>
      <c r="CF15" s="19">
        <v>0</v>
      </c>
      <c r="CG15" s="24">
        <v>0</v>
      </c>
      <c r="CH15" s="23">
        <v>2</v>
      </c>
      <c r="CI15" s="19">
        <v>4</v>
      </c>
      <c r="CJ15" s="19">
        <v>1</v>
      </c>
      <c r="CK15" s="19">
        <v>2</v>
      </c>
      <c r="CL15" s="19">
        <v>1</v>
      </c>
      <c r="CM15" s="19">
        <v>7</v>
      </c>
      <c r="CN15" s="19">
        <v>2</v>
      </c>
      <c r="CO15" s="19">
        <f>SUM(3+0)</f>
        <v>3</v>
      </c>
      <c r="CP15" s="19">
        <f>SUM(6+1)</f>
        <v>7</v>
      </c>
      <c r="CQ15" s="19">
        <f>SUM(6)</f>
        <v>6</v>
      </c>
      <c r="CR15" s="19">
        <v>7</v>
      </c>
      <c r="CS15" s="24">
        <v>5</v>
      </c>
      <c r="CT15" s="23">
        <v>0</v>
      </c>
      <c r="CU15" s="19">
        <v>3</v>
      </c>
      <c r="CV15" s="19">
        <v>2</v>
      </c>
      <c r="CW15" s="19">
        <v>2</v>
      </c>
      <c r="CX15" s="19">
        <v>3</v>
      </c>
      <c r="CY15" s="19">
        <v>1</v>
      </c>
      <c r="CZ15" s="19">
        <v>2</v>
      </c>
      <c r="DA15" s="19">
        <v>2</v>
      </c>
      <c r="DB15" s="19">
        <v>1</v>
      </c>
      <c r="DC15" s="19">
        <v>3</v>
      </c>
      <c r="DD15" s="19">
        <v>6</v>
      </c>
      <c r="DE15" s="24">
        <f>5+1</f>
        <v>6</v>
      </c>
      <c r="DF15" s="19">
        <v>6</v>
      </c>
      <c r="DG15" s="19">
        <f>8+1</f>
        <v>9</v>
      </c>
      <c r="DH15" s="19">
        <v>6</v>
      </c>
      <c r="DI15" s="19">
        <v>5</v>
      </c>
      <c r="DJ15" s="19">
        <v>1</v>
      </c>
      <c r="DK15" s="19">
        <v>10</v>
      </c>
      <c r="DL15" s="19">
        <v>4</v>
      </c>
      <c r="DM15" s="19">
        <v>8</v>
      </c>
      <c r="DN15" s="19">
        <v>2</v>
      </c>
      <c r="DO15" s="19">
        <v>6</v>
      </c>
      <c r="DP15" s="19">
        <v>4</v>
      </c>
      <c r="DQ15" s="24">
        <v>3</v>
      </c>
      <c r="DR15" s="19">
        <v>3</v>
      </c>
      <c r="DS15" s="19">
        <v>7</v>
      </c>
      <c r="DT15" s="19">
        <v>4</v>
      </c>
      <c r="DU15" s="19">
        <v>7</v>
      </c>
      <c r="DV15" s="19">
        <v>2</v>
      </c>
      <c r="DW15" s="19">
        <f>6+1</f>
        <v>7</v>
      </c>
      <c r="DX15" s="19">
        <v>2</v>
      </c>
      <c r="DY15" s="19">
        <v>1</v>
      </c>
      <c r="DZ15" s="19">
        <v>1</v>
      </c>
      <c r="EA15" s="19">
        <v>0</v>
      </c>
      <c r="EB15" s="19">
        <v>5</v>
      </c>
      <c r="EC15" s="24">
        <v>2</v>
      </c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24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24"/>
      <c r="FB15" s="19">
        <v>2</v>
      </c>
      <c r="FC15" s="19">
        <v>2</v>
      </c>
      <c r="FD15" s="19">
        <v>0</v>
      </c>
      <c r="FE15" s="19">
        <v>6</v>
      </c>
      <c r="FF15" s="19">
        <v>3</v>
      </c>
      <c r="FG15" s="19">
        <v>2</v>
      </c>
      <c r="FH15" s="19">
        <v>1</v>
      </c>
      <c r="FI15" s="19">
        <v>0</v>
      </c>
      <c r="FJ15" s="19">
        <f>1</f>
        <v>1</v>
      </c>
      <c r="FK15" s="19">
        <v>2</v>
      </c>
      <c r="FL15" s="19">
        <f>0</f>
        <v>0</v>
      </c>
      <c r="FM15" s="24">
        <f>7+1</f>
        <v>8</v>
      </c>
      <c r="FN15" s="23">
        <v>8</v>
      </c>
      <c r="FO15" s="19">
        <v>5</v>
      </c>
      <c r="FP15" s="19">
        <v>2</v>
      </c>
      <c r="FQ15" s="19">
        <v>5</v>
      </c>
      <c r="FR15" s="19">
        <v>8</v>
      </c>
      <c r="FS15" s="19">
        <v>7</v>
      </c>
      <c r="FT15" s="19">
        <v>20</v>
      </c>
      <c r="FU15" s="19">
        <v>8</v>
      </c>
      <c r="FV15" s="19">
        <v>9</v>
      </c>
      <c r="FW15" s="19">
        <v>6</v>
      </c>
      <c r="FX15" s="19">
        <v>9</v>
      </c>
      <c r="FY15" s="24">
        <v>6</v>
      </c>
      <c r="FZ15" s="23">
        <v>12</v>
      </c>
      <c r="GA15" s="19">
        <v>2</v>
      </c>
      <c r="GB15" s="19">
        <v>5</v>
      </c>
      <c r="GC15" s="19">
        <v>8</v>
      </c>
      <c r="GD15" s="19">
        <v>5</v>
      </c>
      <c r="GE15" s="19">
        <v>0</v>
      </c>
      <c r="GF15" s="19">
        <v>2</v>
      </c>
      <c r="GG15" s="19">
        <v>2</v>
      </c>
      <c r="GH15" s="19">
        <v>3</v>
      </c>
      <c r="GI15" s="19">
        <v>1</v>
      </c>
      <c r="GJ15" s="19">
        <v>2</v>
      </c>
      <c r="GK15" s="24">
        <v>2</v>
      </c>
      <c r="GL15" s="23">
        <v>4</v>
      </c>
      <c r="GM15" s="19">
        <v>2</v>
      </c>
      <c r="GN15" s="19">
        <v>4</v>
      </c>
      <c r="GO15" s="19">
        <v>6</v>
      </c>
      <c r="GP15" s="19">
        <v>2</v>
      </c>
      <c r="GQ15" s="19">
        <v>0</v>
      </c>
      <c r="GR15" s="19">
        <v>5</v>
      </c>
      <c r="GS15" s="19">
        <v>0</v>
      </c>
      <c r="GT15" s="19">
        <v>1</v>
      </c>
      <c r="GU15" s="19">
        <v>6</v>
      </c>
      <c r="GV15" s="19">
        <v>2</v>
      </c>
      <c r="GW15" s="24">
        <v>0</v>
      </c>
      <c r="GX15" s="24">
        <v>1</v>
      </c>
      <c r="GY15" s="24">
        <v>0</v>
      </c>
      <c r="GZ15" s="24">
        <v>1</v>
      </c>
      <c r="HA15" s="24">
        <v>3</v>
      </c>
      <c r="HB15" s="24">
        <v>2</v>
      </c>
      <c r="HC15" s="24">
        <v>2</v>
      </c>
      <c r="HD15" s="24">
        <v>5</v>
      </c>
      <c r="HE15" s="24">
        <v>3</v>
      </c>
      <c r="HF15" s="24">
        <v>2</v>
      </c>
      <c r="HG15" s="24">
        <v>8</v>
      </c>
      <c r="HH15" s="24">
        <v>2</v>
      </c>
      <c r="HI15" s="24">
        <v>14</v>
      </c>
      <c r="HJ15" s="24">
        <v>8</v>
      </c>
      <c r="HK15" s="24">
        <v>1</v>
      </c>
      <c r="HL15" s="24">
        <v>6</v>
      </c>
      <c r="HM15" s="24">
        <v>0</v>
      </c>
      <c r="HN15" s="24">
        <v>0</v>
      </c>
      <c r="HO15" s="24">
        <v>2</v>
      </c>
      <c r="HP15" s="24"/>
      <c r="HQ15" s="24"/>
      <c r="HR15" s="24"/>
      <c r="HS15" s="24"/>
      <c r="HT15" s="24"/>
      <c r="HU15" s="24"/>
    </row>
    <row r="16" spans="1:229" x14ac:dyDescent="0.35">
      <c r="A16" s="6" t="s">
        <v>33</v>
      </c>
      <c r="B16" s="23">
        <v>0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24">
        <v>0</v>
      </c>
      <c r="N16" s="23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24">
        <v>0</v>
      </c>
      <c r="Z16" s="23">
        <v>0</v>
      </c>
      <c r="AA16" s="19">
        <v>0</v>
      </c>
      <c r="AB16" s="19">
        <v>1</v>
      </c>
      <c r="AC16" s="19">
        <v>5</v>
      </c>
      <c r="AD16" s="19">
        <v>3</v>
      </c>
      <c r="AE16" s="19">
        <v>2</v>
      </c>
      <c r="AF16" s="19">
        <v>2</v>
      </c>
      <c r="AG16" s="19">
        <v>5</v>
      </c>
      <c r="AH16" s="19">
        <v>3</v>
      </c>
      <c r="AI16" s="19">
        <v>4</v>
      </c>
      <c r="AJ16" s="19">
        <v>1</v>
      </c>
      <c r="AK16" s="24">
        <v>6</v>
      </c>
      <c r="AL16" s="23">
        <v>4</v>
      </c>
      <c r="AM16" s="19">
        <v>4</v>
      </c>
      <c r="AN16" s="19">
        <v>2</v>
      </c>
      <c r="AO16" s="19">
        <v>3</v>
      </c>
      <c r="AP16" s="19">
        <v>4</v>
      </c>
      <c r="AQ16" s="5">
        <v>3</v>
      </c>
      <c r="AR16" s="5">
        <v>4</v>
      </c>
      <c r="AS16" s="5">
        <v>15</v>
      </c>
      <c r="AT16" s="5">
        <v>3</v>
      </c>
      <c r="AU16" s="5">
        <v>8</v>
      </c>
      <c r="AV16" s="5">
        <v>1</v>
      </c>
      <c r="AW16" s="27">
        <v>8</v>
      </c>
      <c r="AX16" s="23">
        <v>6</v>
      </c>
      <c r="AY16" s="19">
        <v>3</v>
      </c>
      <c r="AZ16" s="19">
        <v>4</v>
      </c>
      <c r="BA16" s="19">
        <v>3</v>
      </c>
      <c r="BB16" s="19">
        <v>3</v>
      </c>
      <c r="BC16" s="19">
        <v>5</v>
      </c>
      <c r="BD16" s="19">
        <v>7</v>
      </c>
      <c r="BE16" s="19">
        <v>8</v>
      </c>
      <c r="BF16" s="19">
        <v>6</v>
      </c>
      <c r="BG16" s="19">
        <v>8</v>
      </c>
      <c r="BH16" s="19">
        <v>10</v>
      </c>
      <c r="BI16" s="24">
        <v>16</v>
      </c>
      <c r="BJ16" s="23">
        <v>17</v>
      </c>
      <c r="BK16" s="19">
        <v>15</v>
      </c>
      <c r="BL16" s="19">
        <v>4</v>
      </c>
      <c r="BM16" s="19">
        <v>7</v>
      </c>
      <c r="BN16" s="19">
        <v>13</v>
      </c>
      <c r="BO16" s="22">
        <f>SUM(12)</f>
        <v>12</v>
      </c>
      <c r="BP16" s="22">
        <v>9</v>
      </c>
      <c r="BQ16" s="22">
        <v>13</v>
      </c>
      <c r="BR16" s="22">
        <v>7</v>
      </c>
      <c r="BS16" s="19">
        <v>13</v>
      </c>
      <c r="BT16" s="19">
        <v>11</v>
      </c>
      <c r="BU16" s="19">
        <v>10</v>
      </c>
      <c r="BV16" s="23">
        <f>11</f>
        <v>11</v>
      </c>
      <c r="BW16" s="19">
        <v>8</v>
      </c>
      <c r="BX16" s="19">
        <v>9</v>
      </c>
      <c r="BY16" s="19">
        <f>SUM(10+0)</f>
        <v>10</v>
      </c>
      <c r="BZ16" s="19">
        <v>11</v>
      </c>
      <c r="CA16" s="19">
        <f>SUM(15)</f>
        <v>15</v>
      </c>
      <c r="CB16" s="19">
        <v>14</v>
      </c>
      <c r="CC16" s="19">
        <f>(6+1)</f>
        <v>7</v>
      </c>
      <c r="CD16" s="19">
        <v>11</v>
      </c>
      <c r="CE16" s="19">
        <v>13</v>
      </c>
      <c r="CF16" s="19">
        <v>13</v>
      </c>
      <c r="CG16" s="24">
        <v>10</v>
      </c>
      <c r="CH16" s="23">
        <v>11</v>
      </c>
      <c r="CI16" s="19">
        <v>12</v>
      </c>
      <c r="CJ16" s="19">
        <v>10</v>
      </c>
      <c r="CK16" s="19">
        <v>8</v>
      </c>
      <c r="CL16" s="19">
        <v>8</v>
      </c>
      <c r="CM16" s="19">
        <v>9</v>
      </c>
      <c r="CN16" s="19">
        <v>9</v>
      </c>
      <c r="CO16" s="19">
        <f>SUM(8+0)</f>
        <v>8</v>
      </c>
      <c r="CP16" s="19">
        <v>15</v>
      </c>
      <c r="CQ16" s="19">
        <f>SUM(12)</f>
        <v>12</v>
      </c>
      <c r="CR16" s="19">
        <f>SUM(9+1)</f>
        <v>10</v>
      </c>
      <c r="CS16" s="24">
        <v>7</v>
      </c>
      <c r="CT16" s="23">
        <f>11+1</f>
        <v>12</v>
      </c>
      <c r="CU16" s="19">
        <v>8</v>
      </c>
      <c r="CV16" s="19">
        <v>5</v>
      </c>
      <c r="CW16" s="19">
        <f>10+1</f>
        <v>11</v>
      </c>
      <c r="CX16" s="19">
        <v>12</v>
      </c>
      <c r="CY16" s="19">
        <v>9</v>
      </c>
      <c r="CZ16" s="19">
        <v>4</v>
      </c>
      <c r="DA16" s="19">
        <v>9</v>
      </c>
      <c r="DB16" s="19">
        <v>7</v>
      </c>
      <c r="DC16" s="19">
        <f>7+1</f>
        <v>8</v>
      </c>
      <c r="DD16" s="19">
        <f>11+1</f>
        <v>12</v>
      </c>
      <c r="DE16" s="24">
        <v>12</v>
      </c>
      <c r="DF16" s="19">
        <f>10+1</f>
        <v>11</v>
      </c>
      <c r="DG16" s="19">
        <f>8+1</f>
        <v>9</v>
      </c>
      <c r="DH16" s="19">
        <v>11</v>
      </c>
      <c r="DI16" s="19">
        <v>12</v>
      </c>
      <c r="DJ16" s="19">
        <v>11</v>
      </c>
      <c r="DK16" s="19">
        <v>11</v>
      </c>
      <c r="DL16" s="19">
        <v>11</v>
      </c>
      <c r="DM16" s="19">
        <v>9</v>
      </c>
      <c r="DN16" s="19">
        <v>2</v>
      </c>
      <c r="DO16" s="19">
        <v>10</v>
      </c>
      <c r="DP16" s="19">
        <v>9</v>
      </c>
      <c r="DQ16" s="24">
        <v>9</v>
      </c>
      <c r="DR16" s="19">
        <v>10</v>
      </c>
      <c r="DS16" s="19">
        <v>12</v>
      </c>
      <c r="DT16" s="19">
        <v>7</v>
      </c>
      <c r="DU16" s="19">
        <f>16+1</f>
        <v>17</v>
      </c>
      <c r="DV16" s="19">
        <v>9</v>
      </c>
      <c r="DW16" s="19">
        <v>16</v>
      </c>
      <c r="DX16" s="19">
        <v>8</v>
      </c>
      <c r="DY16" s="19">
        <v>9</v>
      </c>
      <c r="DZ16" s="19">
        <v>10</v>
      </c>
      <c r="EA16" s="19">
        <v>10</v>
      </c>
      <c r="EB16" s="19">
        <v>4</v>
      </c>
      <c r="EC16" s="24">
        <v>12</v>
      </c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24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24"/>
      <c r="FB16" s="19">
        <v>7</v>
      </c>
      <c r="FC16" s="19">
        <v>7</v>
      </c>
      <c r="FD16" s="19">
        <v>5</v>
      </c>
      <c r="FE16" s="19">
        <f>0+1</f>
        <v>1</v>
      </c>
      <c r="FF16" s="19">
        <v>7</v>
      </c>
      <c r="FG16" s="19">
        <v>5</v>
      </c>
      <c r="FH16" s="19">
        <v>2</v>
      </c>
      <c r="FI16" s="19">
        <v>3</v>
      </c>
      <c r="FJ16" s="19">
        <f>3</f>
        <v>3</v>
      </c>
      <c r="FK16" s="19">
        <f>2</f>
        <v>2</v>
      </c>
      <c r="FL16" s="19">
        <f>6</f>
        <v>6</v>
      </c>
      <c r="FM16" s="24">
        <f>8</f>
        <v>8</v>
      </c>
      <c r="FN16" s="23">
        <v>7</v>
      </c>
      <c r="FO16" s="19">
        <v>14</v>
      </c>
      <c r="FP16" s="19">
        <v>5</v>
      </c>
      <c r="FQ16" s="19">
        <v>7</v>
      </c>
      <c r="FR16" s="19">
        <v>6</v>
      </c>
      <c r="FS16" s="19">
        <v>10</v>
      </c>
      <c r="FT16" s="19">
        <v>3</v>
      </c>
      <c r="FU16" s="19">
        <v>5</v>
      </c>
      <c r="FV16" s="19">
        <v>6</v>
      </c>
      <c r="FW16" s="19">
        <v>7</v>
      </c>
      <c r="FX16" s="19">
        <v>4</v>
      </c>
      <c r="FY16" s="24">
        <v>4</v>
      </c>
      <c r="FZ16" s="23">
        <v>6</v>
      </c>
      <c r="GA16" s="19">
        <v>8</v>
      </c>
      <c r="GB16" s="19">
        <v>7</v>
      </c>
      <c r="GC16" s="19">
        <v>5</v>
      </c>
      <c r="GD16" s="19">
        <v>5</v>
      </c>
      <c r="GE16" s="19">
        <v>12</v>
      </c>
      <c r="GF16" s="19">
        <v>6</v>
      </c>
      <c r="GG16" s="19">
        <v>6</v>
      </c>
      <c r="GH16" s="19">
        <v>4</v>
      </c>
      <c r="GI16" s="19">
        <v>4</v>
      </c>
      <c r="GJ16" s="19">
        <v>5</v>
      </c>
      <c r="GK16" s="24">
        <v>7</v>
      </c>
      <c r="GL16" s="23">
        <v>10</v>
      </c>
      <c r="GM16" s="19">
        <v>3</v>
      </c>
      <c r="GN16" s="19">
        <v>2</v>
      </c>
      <c r="GO16" s="19">
        <v>5</v>
      </c>
      <c r="GP16" s="19">
        <v>6</v>
      </c>
      <c r="GQ16" s="19">
        <v>7</v>
      </c>
      <c r="GR16" s="19">
        <v>5</v>
      </c>
      <c r="GS16" s="19">
        <v>3</v>
      </c>
      <c r="GT16" s="19">
        <v>3</v>
      </c>
      <c r="GU16" s="19">
        <v>7</v>
      </c>
      <c r="GV16" s="19">
        <v>9</v>
      </c>
      <c r="GW16" s="24">
        <v>2</v>
      </c>
      <c r="GX16" s="24">
        <v>7</v>
      </c>
      <c r="GY16" s="24">
        <v>10</v>
      </c>
      <c r="GZ16" s="24">
        <v>4</v>
      </c>
      <c r="HA16" s="24">
        <v>4</v>
      </c>
      <c r="HB16" s="24">
        <v>1</v>
      </c>
      <c r="HC16" s="24">
        <v>2</v>
      </c>
      <c r="HD16" s="24">
        <v>4</v>
      </c>
      <c r="HE16" s="24">
        <v>9</v>
      </c>
      <c r="HF16" s="24">
        <v>4</v>
      </c>
      <c r="HG16" s="24">
        <v>10</v>
      </c>
      <c r="HH16" s="24">
        <v>6</v>
      </c>
      <c r="HI16" s="24">
        <v>7</v>
      </c>
      <c r="HJ16" s="24">
        <v>3</v>
      </c>
      <c r="HK16" s="24">
        <v>1</v>
      </c>
      <c r="HL16" s="24">
        <v>3</v>
      </c>
      <c r="HM16" s="24">
        <v>3</v>
      </c>
      <c r="HN16" s="24">
        <v>1</v>
      </c>
      <c r="HO16" s="24">
        <v>2</v>
      </c>
      <c r="HP16" s="24"/>
      <c r="HQ16" s="24"/>
      <c r="HR16" s="24"/>
      <c r="HS16" s="24"/>
      <c r="HT16" s="24"/>
      <c r="HU16" s="24"/>
    </row>
    <row r="17" spans="1:7495" x14ac:dyDescent="0.35">
      <c r="A17" s="6" t="s">
        <v>34</v>
      </c>
      <c r="B17" s="23">
        <v>0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2</v>
      </c>
      <c r="I17" s="19">
        <v>1</v>
      </c>
      <c r="J17" s="19">
        <v>0</v>
      </c>
      <c r="K17" s="19">
        <v>0</v>
      </c>
      <c r="L17" s="19">
        <v>1</v>
      </c>
      <c r="M17" s="24">
        <v>0</v>
      </c>
      <c r="N17" s="23">
        <v>0</v>
      </c>
      <c r="O17" s="19">
        <v>1</v>
      </c>
      <c r="P17" s="19">
        <v>2</v>
      </c>
      <c r="Q17" s="19">
        <v>0</v>
      </c>
      <c r="R17" s="19">
        <v>0</v>
      </c>
      <c r="S17" s="19">
        <v>0</v>
      </c>
      <c r="T17" s="19">
        <v>0</v>
      </c>
      <c r="U17" s="19">
        <v>1</v>
      </c>
      <c r="V17" s="19">
        <v>1</v>
      </c>
      <c r="W17" s="19">
        <v>1</v>
      </c>
      <c r="X17" s="19">
        <v>1</v>
      </c>
      <c r="Y17" s="24">
        <v>1</v>
      </c>
      <c r="Z17" s="23">
        <v>0</v>
      </c>
      <c r="AA17" s="19">
        <v>0</v>
      </c>
      <c r="AB17" s="19">
        <v>0</v>
      </c>
      <c r="AC17" s="19">
        <v>0</v>
      </c>
      <c r="AD17" s="19">
        <v>1</v>
      </c>
      <c r="AE17" s="19">
        <v>2</v>
      </c>
      <c r="AF17" s="19">
        <v>0</v>
      </c>
      <c r="AG17" s="19">
        <v>1</v>
      </c>
      <c r="AH17" s="19">
        <v>1</v>
      </c>
      <c r="AI17" s="19">
        <v>0</v>
      </c>
      <c r="AJ17" s="19">
        <v>3</v>
      </c>
      <c r="AK17" s="24">
        <v>0</v>
      </c>
      <c r="AL17" s="23">
        <v>1</v>
      </c>
      <c r="AM17" s="19">
        <v>3</v>
      </c>
      <c r="AN17" s="19">
        <v>3</v>
      </c>
      <c r="AO17" s="19">
        <v>1</v>
      </c>
      <c r="AP17" s="19">
        <v>3</v>
      </c>
      <c r="AQ17" s="19">
        <v>0</v>
      </c>
      <c r="AR17" s="19">
        <v>1</v>
      </c>
      <c r="AS17" s="19">
        <v>0</v>
      </c>
      <c r="AT17" s="19">
        <v>1</v>
      </c>
      <c r="AU17" s="19">
        <v>0</v>
      </c>
      <c r="AV17" s="19">
        <v>4</v>
      </c>
      <c r="AW17" s="24">
        <v>1</v>
      </c>
      <c r="AX17" s="23">
        <v>0</v>
      </c>
      <c r="AY17" s="19">
        <v>2</v>
      </c>
      <c r="AZ17" s="19">
        <v>1</v>
      </c>
      <c r="BA17" s="19">
        <v>1</v>
      </c>
      <c r="BB17" s="19">
        <v>1</v>
      </c>
      <c r="BC17" s="19">
        <v>2</v>
      </c>
      <c r="BD17" s="19">
        <v>0</v>
      </c>
      <c r="BE17" s="19">
        <v>0</v>
      </c>
      <c r="BF17" s="19">
        <v>0</v>
      </c>
      <c r="BG17" s="19">
        <v>0</v>
      </c>
      <c r="BH17" s="19">
        <v>0</v>
      </c>
      <c r="BI17" s="24">
        <v>0</v>
      </c>
      <c r="BJ17" s="23">
        <v>1</v>
      </c>
      <c r="BK17" s="19">
        <v>0</v>
      </c>
      <c r="BL17" s="19">
        <v>0</v>
      </c>
      <c r="BM17" s="19">
        <v>0</v>
      </c>
      <c r="BN17" s="19">
        <v>0</v>
      </c>
      <c r="BO17" s="22">
        <v>1</v>
      </c>
      <c r="BP17" s="22">
        <v>1</v>
      </c>
      <c r="BQ17" s="22">
        <v>0</v>
      </c>
      <c r="BR17" s="22">
        <v>1</v>
      </c>
      <c r="BS17" s="22">
        <v>1</v>
      </c>
      <c r="BT17" s="22">
        <v>1</v>
      </c>
      <c r="BU17" s="22">
        <v>5</v>
      </c>
      <c r="BV17" s="116">
        <v>1</v>
      </c>
      <c r="BW17" s="22">
        <v>0</v>
      </c>
      <c r="BX17" s="22">
        <v>1</v>
      </c>
      <c r="BY17" s="22">
        <f>SUM(0+0)</f>
        <v>0</v>
      </c>
      <c r="BZ17" s="22">
        <v>3</v>
      </c>
      <c r="CA17" s="22">
        <f>SUM(1)</f>
        <v>1</v>
      </c>
      <c r="CB17" s="22">
        <v>0</v>
      </c>
      <c r="CC17" s="22">
        <v>1</v>
      </c>
      <c r="CD17" s="22">
        <v>0</v>
      </c>
      <c r="CE17" s="22">
        <v>1</v>
      </c>
      <c r="CF17" s="22">
        <v>2</v>
      </c>
      <c r="CG17" s="120">
        <v>4</v>
      </c>
      <c r="CH17" s="116">
        <v>2</v>
      </c>
      <c r="CI17" s="22">
        <v>1</v>
      </c>
      <c r="CJ17" s="22">
        <v>2</v>
      </c>
      <c r="CK17" s="22">
        <v>0</v>
      </c>
      <c r="CL17" s="22">
        <v>1</v>
      </c>
      <c r="CM17" s="22">
        <v>1</v>
      </c>
      <c r="CN17" s="22">
        <v>3</v>
      </c>
      <c r="CO17" s="22">
        <f>SUM(0+0)</f>
        <v>0</v>
      </c>
      <c r="CP17" s="22">
        <v>0</v>
      </c>
      <c r="CQ17" s="22">
        <f>SUM(2)</f>
        <v>2</v>
      </c>
      <c r="CR17" s="22">
        <v>2</v>
      </c>
      <c r="CS17" s="120">
        <v>9</v>
      </c>
      <c r="CT17" s="116">
        <v>3</v>
      </c>
      <c r="CU17" s="22">
        <v>2</v>
      </c>
      <c r="CV17" s="22">
        <v>0</v>
      </c>
      <c r="CW17" s="22">
        <v>1</v>
      </c>
      <c r="CX17" s="22">
        <v>3</v>
      </c>
      <c r="CY17" s="22">
        <v>1</v>
      </c>
      <c r="CZ17" s="22">
        <v>1</v>
      </c>
      <c r="DA17" s="22">
        <v>1</v>
      </c>
      <c r="DB17" s="22">
        <v>0</v>
      </c>
      <c r="DC17" s="22">
        <v>0</v>
      </c>
      <c r="DD17" s="22">
        <v>5</v>
      </c>
      <c r="DE17" s="120">
        <v>2</v>
      </c>
      <c r="DF17" s="22">
        <v>0</v>
      </c>
      <c r="DG17" s="22">
        <v>0</v>
      </c>
      <c r="DH17" s="22">
        <v>1</v>
      </c>
      <c r="DI17" s="22">
        <v>0</v>
      </c>
      <c r="DJ17" s="22">
        <v>1</v>
      </c>
      <c r="DK17" s="22">
        <v>0</v>
      </c>
      <c r="DL17" s="22">
        <v>3</v>
      </c>
      <c r="DM17" s="22">
        <v>0</v>
      </c>
      <c r="DN17" s="22">
        <v>1</v>
      </c>
      <c r="DO17" s="22">
        <v>2</v>
      </c>
      <c r="DP17" s="22">
        <v>0</v>
      </c>
      <c r="DQ17" s="120">
        <v>1</v>
      </c>
      <c r="DR17" s="22">
        <v>1</v>
      </c>
      <c r="DS17" s="22">
        <v>0</v>
      </c>
      <c r="DT17" s="22">
        <v>0</v>
      </c>
      <c r="DU17" s="22">
        <v>1</v>
      </c>
      <c r="DV17" s="22">
        <v>0</v>
      </c>
      <c r="DW17" s="22">
        <v>1</v>
      </c>
      <c r="DX17" s="22">
        <v>2</v>
      </c>
      <c r="DY17" s="22">
        <v>0</v>
      </c>
      <c r="DZ17" s="22">
        <v>5</v>
      </c>
      <c r="EA17" s="22">
        <v>2</v>
      </c>
      <c r="EB17" s="22">
        <v>1</v>
      </c>
      <c r="EC17" s="120">
        <v>0</v>
      </c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120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120"/>
      <c r="FB17" s="22">
        <v>0</v>
      </c>
      <c r="FC17" s="22">
        <v>3</v>
      </c>
      <c r="FD17" s="22">
        <v>2</v>
      </c>
      <c r="FE17" s="22">
        <v>0</v>
      </c>
      <c r="FF17" s="22">
        <v>1</v>
      </c>
      <c r="FG17" s="22">
        <v>3</v>
      </c>
      <c r="FH17" s="22">
        <v>5</v>
      </c>
      <c r="FI17" s="22">
        <v>1</v>
      </c>
      <c r="FJ17" s="22">
        <f>1</f>
        <v>1</v>
      </c>
      <c r="FK17" s="22">
        <f>1</f>
        <v>1</v>
      </c>
      <c r="FL17" s="22">
        <f>4</f>
        <v>4</v>
      </c>
      <c r="FM17" s="120">
        <f>1</f>
        <v>1</v>
      </c>
      <c r="FN17" s="116">
        <v>2</v>
      </c>
      <c r="FO17" s="22">
        <v>0</v>
      </c>
      <c r="FP17" s="22">
        <v>0</v>
      </c>
      <c r="FQ17" s="22">
        <v>2</v>
      </c>
      <c r="FR17" s="22">
        <v>1</v>
      </c>
      <c r="FS17" s="22">
        <v>1</v>
      </c>
      <c r="FT17" s="22">
        <v>0</v>
      </c>
      <c r="FU17" s="22">
        <v>0</v>
      </c>
      <c r="FV17" s="22">
        <v>0</v>
      </c>
      <c r="FW17" s="22">
        <v>2</v>
      </c>
      <c r="FX17" s="22">
        <v>0</v>
      </c>
      <c r="FY17" s="120">
        <v>1</v>
      </c>
      <c r="FZ17" s="116">
        <v>0</v>
      </c>
      <c r="GA17" s="22">
        <v>0</v>
      </c>
      <c r="GB17" s="22">
        <v>0</v>
      </c>
      <c r="GC17" s="22">
        <v>0</v>
      </c>
      <c r="GD17" s="22">
        <v>0</v>
      </c>
      <c r="GE17" s="22">
        <v>0</v>
      </c>
      <c r="GF17" s="22">
        <v>0</v>
      </c>
      <c r="GG17" s="22">
        <v>2</v>
      </c>
      <c r="GH17" s="22">
        <v>0</v>
      </c>
      <c r="GI17" s="22">
        <v>1</v>
      </c>
      <c r="GJ17" s="22">
        <v>1</v>
      </c>
      <c r="GK17" s="120">
        <v>0</v>
      </c>
      <c r="GL17" s="116">
        <v>2</v>
      </c>
      <c r="GM17" s="22">
        <v>1</v>
      </c>
      <c r="GN17" s="22">
        <v>0</v>
      </c>
      <c r="GO17" s="22">
        <v>0</v>
      </c>
      <c r="GP17" s="22">
        <v>1</v>
      </c>
      <c r="GQ17" s="22">
        <v>0</v>
      </c>
      <c r="GR17" s="22">
        <v>0</v>
      </c>
      <c r="GS17" s="22">
        <v>0</v>
      </c>
      <c r="GT17" s="22">
        <v>0</v>
      </c>
      <c r="GU17" s="22">
        <v>0</v>
      </c>
      <c r="GV17" s="22">
        <v>0</v>
      </c>
      <c r="GW17" s="120">
        <v>0</v>
      </c>
      <c r="GX17" s="120">
        <v>0</v>
      </c>
      <c r="GY17" s="120">
        <v>0</v>
      </c>
      <c r="GZ17" s="120">
        <v>0</v>
      </c>
      <c r="HA17" s="120">
        <v>1</v>
      </c>
      <c r="HB17" s="120">
        <v>1</v>
      </c>
      <c r="HC17" s="120">
        <v>1</v>
      </c>
      <c r="HD17" s="120">
        <v>0</v>
      </c>
      <c r="HE17" s="120">
        <v>0</v>
      </c>
      <c r="HF17" s="120">
        <v>0</v>
      </c>
      <c r="HG17" s="120">
        <v>0</v>
      </c>
      <c r="HH17" s="120">
        <v>0</v>
      </c>
      <c r="HI17" s="120">
        <v>0</v>
      </c>
      <c r="HJ17" s="120">
        <v>0</v>
      </c>
      <c r="HK17" s="120">
        <v>0</v>
      </c>
      <c r="HL17" s="120">
        <v>0</v>
      </c>
      <c r="HM17" s="120">
        <v>1</v>
      </c>
      <c r="HN17" s="120">
        <v>4</v>
      </c>
      <c r="HO17" s="120">
        <v>1</v>
      </c>
      <c r="HP17" s="120"/>
      <c r="HQ17" s="120"/>
      <c r="HR17" s="120"/>
      <c r="HS17" s="120"/>
      <c r="HT17" s="120"/>
      <c r="HU17" s="120"/>
    </row>
    <row r="18" spans="1:7495" ht="15" thickBot="1" x14ac:dyDescent="0.4">
      <c r="A18" s="55" t="s">
        <v>35</v>
      </c>
      <c r="B18" s="56">
        <v>0</v>
      </c>
      <c r="C18" s="57">
        <v>0</v>
      </c>
      <c r="D18" s="57">
        <v>0</v>
      </c>
      <c r="E18" s="57">
        <v>0</v>
      </c>
      <c r="F18" s="57">
        <v>0</v>
      </c>
      <c r="G18" s="57">
        <v>0</v>
      </c>
      <c r="H18" s="57">
        <v>1</v>
      </c>
      <c r="I18" s="57">
        <v>0</v>
      </c>
      <c r="J18" s="57">
        <v>0</v>
      </c>
      <c r="K18" s="57">
        <v>0</v>
      </c>
      <c r="L18" s="57">
        <v>0</v>
      </c>
      <c r="M18" s="58">
        <v>0</v>
      </c>
      <c r="N18" s="56">
        <v>0</v>
      </c>
      <c r="O18" s="57">
        <v>0</v>
      </c>
      <c r="P18" s="57">
        <v>0</v>
      </c>
      <c r="Q18" s="57">
        <v>0</v>
      </c>
      <c r="R18" s="57">
        <v>0</v>
      </c>
      <c r="S18" s="57">
        <v>1</v>
      </c>
      <c r="T18" s="57">
        <v>0</v>
      </c>
      <c r="U18" s="57">
        <v>4</v>
      </c>
      <c r="V18" s="57">
        <v>2</v>
      </c>
      <c r="W18" s="57">
        <v>0</v>
      </c>
      <c r="X18" s="57">
        <v>0</v>
      </c>
      <c r="Y18" s="58">
        <v>0</v>
      </c>
      <c r="Z18" s="56">
        <v>0</v>
      </c>
      <c r="AA18" s="57">
        <v>0</v>
      </c>
      <c r="AB18" s="57">
        <v>1</v>
      </c>
      <c r="AC18" s="57">
        <v>0</v>
      </c>
      <c r="AD18" s="57">
        <v>2</v>
      </c>
      <c r="AE18" s="57">
        <v>1</v>
      </c>
      <c r="AF18" s="57">
        <v>0</v>
      </c>
      <c r="AG18" s="57">
        <v>0</v>
      </c>
      <c r="AH18" s="57">
        <v>1</v>
      </c>
      <c r="AI18" s="57">
        <v>0</v>
      </c>
      <c r="AJ18" s="57">
        <v>1</v>
      </c>
      <c r="AK18" s="58">
        <v>0</v>
      </c>
      <c r="AL18" s="56">
        <v>1</v>
      </c>
      <c r="AM18" s="57">
        <v>0</v>
      </c>
      <c r="AN18" s="57">
        <v>0</v>
      </c>
      <c r="AO18" s="57">
        <v>0</v>
      </c>
      <c r="AP18" s="57">
        <v>0</v>
      </c>
      <c r="AQ18" s="59">
        <v>0</v>
      </c>
      <c r="AR18" s="59">
        <v>0</v>
      </c>
      <c r="AS18" s="59">
        <v>1</v>
      </c>
      <c r="AT18" s="59">
        <v>0</v>
      </c>
      <c r="AU18" s="59">
        <v>1</v>
      </c>
      <c r="AV18" s="59">
        <v>0</v>
      </c>
      <c r="AW18" s="60">
        <v>1</v>
      </c>
      <c r="AX18" s="56">
        <v>0</v>
      </c>
      <c r="AY18" s="57">
        <v>0</v>
      </c>
      <c r="AZ18" s="57">
        <v>0</v>
      </c>
      <c r="BA18" s="57">
        <v>0</v>
      </c>
      <c r="BB18" s="57">
        <v>0</v>
      </c>
      <c r="BC18" s="57">
        <v>1</v>
      </c>
      <c r="BD18" s="57">
        <v>0</v>
      </c>
      <c r="BE18" s="57">
        <v>0</v>
      </c>
      <c r="BF18" s="57">
        <v>0</v>
      </c>
      <c r="BG18" s="57">
        <v>0</v>
      </c>
      <c r="BH18" s="57">
        <v>0</v>
      </c>
      <c r="BI18" s="58">
        <v>0</v>
      </c>
      <c r="BJ18" s="56">
        <v>2</v>
      </c>
      <c r="BK18" s="57">
        <v>1</v>
      </c>
      <c r="BL18" s="57">
        <v>2</v>
      </c>
      <c r="BM18" s="57">
        <v>2</v>
      </c>
      <c r="BN18" s="57">
        <v>3</v>
      </c>
      <c r="BO18" s="115">
        <v>0</v>
      </c>
      <c r="BP18" s="115">
        <v>0</v>
      </c>
      <c r="BQ18" s="115">
        <v>4</v>
      </c>
      <c r="BR18" s="115">
        <v>0</v>
      </c>
      <c r="BS18" s="57">
        <v>0</v>
      </c>
      <c r="BT18" s="57">
        <v>0</v>
      </c>
      <c r="BU18" s="57">
        <v>2</v>
      </c>
      <c r="BV18" s="56">
        <v>0</v>
      </c>
      <c r="BW18" s="57">
        <v>0</v>
      </c>
      <c r="BX18" s="57">
        <v>1</v>
      </c>
      <c r="BY18" s="57">
        <f>SUM(0+0)</f>
        <v>0</v>
      </c>
      <c r="BZ18" s="57">
        <v>0</v>
      </c>
      <c r="CA18" s="57">
        <f>SUM(0)</f>
        <v>0</v>
      </c>
      <c r="CB18" s="57">
        <v>0</v>
      </c>
      <c r="CC18" s="57">
        <v>0</v>
      </c>
      <c r="CD18" s="57">
        <v>1</v>
      </c>
      <c r="CE18" s="57">
        <v>0</v>
      </c>
      <c r="CF18" s="57">
        <v>0</v>
      </c>
      <c r="CG18" s="58">
        <v>0</v>
      </c>
      <c r="CH18" s="56">
        <v>0</v>
      </c>
      <c r="CI18" s="57">
        <v>0</v>
      </c>
      <c r="CJ18" s="57">
        <v>0</v>
      </c>
      <c r="CK18" s="57">
        <v>0</v>
      </c>
      <c r="CL18" s="57">
        <v>0</v>
      </c>
      <c r="CM18" s="57">
        <v>0</v>
      </c>
      <c r="CN18" s="57">
        <v>0</v>
      </c>
      <c r="CO18" s="57">
        <f>SUM(1+0)</f>
        <v>1</v>
      </c>
      <c r="CP18" s="57">
        <v>1</v>
      </c>
      <c r="CQ18" s="57">
        <v>0</v>
      </c>
      <c r="CR18" s="57">
        <v>0</v>
      </c>
      <c r="CS18" s="58">
        <v>1</v>
      </c>
      <c r="CT18" s="56">
        <v>0</v>
      </c>
      <c r="CU18" s="57">
        <v>1</v>
      </c>
      <c r="CV18" s="57">
        <v>1</v>
      </c>
      <c r="CW18" s="57">
        <v>1</v>
      </c>
      <c r="CX18" s="57">
        <v>1</v>
      </c>
      <c r="CY18" s="57">
        <v>1</v>
      </c>
      <c r="CZ18" s="57">
        <v>0</v>
      </c>
      <c r="DA18" s="57">
        <v>3</v>
      </c>
      <c r="DB18" s="57">
        <v>0</v>
      </c>
      <c r="DC18" s="57">
        <v>1</v>
      </c>
      <c r="DD18" s="57">
        <v>0</v>
      </c>
      <c r="DE18" s="58">
        <v>0</v>
      </c>
      <c r="DF18" s="57">
        <v>1</v>
      </c>
      <c r="DG18" s="57">
        <v>2</v>
      </c>
      <c r="DH18" s="57">
        <v>0</v>
      </c>
      <c r="DI18" s="57">
        <v>0</v>
      </c>
      <c r="DJ18" s="57">
        <v>0</v>
      </c>
      <c r="DK18" s="57">
        <v>0</v>
      </c>
      <c r="DL18" s="57">
        <v>1</v>
      </c>
      <c r="DM18" s="57">
        <v>0</v>
      </c>
      <c r="DN18" s="57">
        <v>0</v>
      </c>
      <c r="DO18" s="57">
        <v>0</v>
      </c>
      <c r="DP18" s="57">
        <v>0</v>
      </c>
      <c r="DQ18" s="58">
        <v>1</v>
      </c>
      <c r="DR18" s="57">
        <v>1</v>
      </c>
      <c r="DS18" s="57">
        <v>0</v>
      </c>
      <c r="DT18" s="57">
        <v>1</v>
      </c>
      <c r="DU18" s="57">
        <v>1</v>
      </c>
      <c r="DV18" s="57">
        <v>0</v>
      </c>
      <c r="DW18" s="57">
        <v>0</v>
      </c>
      <c r="DX18" s="57">
        <v>0</v>
      </c>
      <c r="DY18" s="57">
        <v>1</v>
      </c>
      <c r="DZ18" s="57">
        <v>0</v>
      </c>
      <c r="EA18" s="57">
        <v>0</v>
      </c>
      <c r="EB18" s="57">
        <v>0</v>
      </c>
      <c r="EC18" s="58">
        <v>1</v>
      </c>
      <c r="ED18" s="57"/>
      <c r="EE18" s="57"/>
      <c r="EF18" s="57"/>
      <c r="EG18" s="57"/>
      <c r="EH18" s="57"/>
      <c r="EI18" s="57"/>
      <c r="EJ18" s="57"/>
      <c r="EK18" s="57"/>
      <c r="EL18" s="57"/>
      <c r="EM18" s="57"/>
      <c r="EN18" s="57"/>
      <c r="EO18" s="58"/>
      <c r="EP18" s="57"/>
      <c r="EQ18" s="57"/>
      <c r="ER18" s="57"/>
      <c r="ES18" s="57"/>
      <c r="ET18" s="57"/>
      <c r="EU18" s="57"/>
      <c r="EV18" s="57"/>
      <c r="EW18" s="57"/>
      <c r="EX18" s="57"/>
      <c r="EY18" s="57"/>
      <c r="EZ18" s="57"/>
      <c r="FA18" s="58"/>
      <c r="FB18" s="57">
        <v>1</v>
      </c>
      <c r="FC18" s="57">
        <v>1</v>
      </c>
      <c r="FD18" s="57">
        <v>2</v>
      </c>
      <c r="FE18" s="57">
        <v>0</v>
      </c>
      <c r="FF18" s="57">
        <v>0</v>
      </c>
      <c r="FG18" s="57">
        <v>1</v>
      </c>
      <c r="FH18" s="57">
        <v>0</v>
      </c>
      <c r="FI18" s="57">
        <v>0</v>
      </c>
      <c r="FJ18" s="57">
        <f>1</f>
        <v>1</v>
      </c>
      <c r="FK18" s="57">
        <f>0</f>
        <v>0</v>
      </c>
      <c r="FL18" s="57">
        <f>1</f>
        <v>1</v>
      </c>
      <c r="FM18" s="58">
        <f>0</f>
        <v>0</v>
      </c>
      <c r="FN18" s="56">
        <v>0</v>
      </c>
      <c r="FO18" s="57">
        <v>0</v>
      </c>
      <c r="FP18" s="57">
        <v>1</v>
      </c>
      <c r="FQ18" s="57">
        <v>0</v>
      </c>
      <c r="FR18" s="57">
        <v>1</v>
      </c>
      <c r="FS18" s="57">
        <v>1</v>
      </c>
      <c r="FT18" s="57">
        <v>0</v>
      </c>
      <c r="FU18" s="57">
        <v>0</v>
      </c>
      <c r="FV18" s="57">
        <v>0</v>
      </c>
      <c r="FW18" s="57">
        <v>0</v>
      </c>
      <c r="FX18" s="57">
        <v>0</v>
      </c>
      <c r="FY18" s="58">
        <v>0</v>
      </c>
      <c r="FZ18" s="56">
        <v>1</v>
      </c>
      <c r="GA18" s="57">
        <v>1</v>
      </c>
      <c r="GB18" s="57">
        <v>0</v>
      </c>
      <c r="GC18" s="57">
        <v>0</v>
      </c>
      <c r="GD18" s="57">
        <v>0</v>
      </c>
      <c r="GE18" s="57">
        <v>0</v>
      </c>
      <c r="GF18" s="57">
        <v>0</v>
      </c>
      <c r="GG18" s="57">
        <v>3</v>
      </c>
      <c r="GH18" s="57">
        <v>0</v>
      </c>
      <c r="GI18" s="57">
        <v>2</v>
      </c>
      <c r="GJ18" s="57">
        <v>0</v>
      </c>
      <c r="GK18" s="58">
        <v>1</v>
      </c>
      <c r="GL18" s="56">
        <v>0</v>
      </c>
      <c r="GM18" s="57">
        <v>0</v>
      </c>
      <c r="GN18" s="57">
        <v>0</v>
      </c>
      <c r="GO18" s="57">
        <v>1</v>
      </c>
      <c r="GP18" s="57">
        <v>1</v>
      </c>
      <c r="GQ18" s="57">
        <v>1</v>
      </c>
      <c r="GR18" s="57">
        <v>0</v>
      </c>
      <c r="GS18" s="57">
        <v>1</v>
      </c>
      <c r="GT18" s="57">
        <v>0</v>
      </c>
      <c r="GU18" s="57">
        <v>2</v>
      </c>
      <c r="GV18" s="57">
        <v>1</v>
      </c>
      <c r="GW18" s="58">
        <v>3</v>
      </c>
      <c r="GX18" s="58">
        <v>1</v>
      </c>
      <c r="GY18" s="58">
        <v>1</v>
      </c>
      <c r="GZ18" s="58">
        <v>0</v>
      </c>
      <c r="HA18" s="58">
        <v>1</v>
      </c>
      <c r="HB18" s="58">
        <v>0</v>
      </c>
      <c r="HC18" s="58">
        <v>0</v>
      </c>
      <c r="HD18" s="58">
        <v>0</v>
      </c>
      <c r="HE18" s="58">
        <v>2</v>
      </c>
      <c r="HF18" s="58">
        <v>1</v>
      </c>
      <c r="HG18" s="58">
        <v>1</v>
      </c>
      <c r="HH18" s="58">
        <v>2</v>
      </c>
      <c r="HI18" s="58">
        <v>4</v>
      </c>
      <c r="HJ18" s="58">
        <v>1</v>
      </c>
      <c r="HK18" s="58">
        <v>0</v>
      </c>
      <c r="HL18" s="58">
        <v>0</v>
      </c>
      <c r="HM18" s="58">
        <v>4</v>
      </c>
      <c r="HN18" s="58">
        <v>1</v>
      </c>
      <c r="HO18" s="58">
        <v>0</v>
      </c>
      <c r="HP18" s="58"/>
      <c r="HQ18" s="58"/>
      <c r="HR18" s="58"/>
      <c r="HS18" s="58"/>
      <c r="HT18" s="58"/>
      <c r="HU18" s="58"/>
    </row>
    <row r="19" spans="1:7495" ht="16.5" customHeight="1" thickBot="1" x14ac:dyDescent="0.4">
      <c r="A19" s="61"/>
      <c r="B19" s="67"/>
      <c r="C19" s="65"/>
      <c r="D19" s="65"/>
      <c r="E19" s="65"/>
      <c r="F19" s="65"/>
      <c r="G19" s="68"/>
      <c r="H19" s="65"/>
      <c r="I19" s="65"/>
      <c r="J19" s="65"/>
      <c r="K19" s="65"/>
      <c r="L19" s="65"/>
      <c r="M19" s="66"/>
      <c r="N19" s="67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6"/>
      <c r="Z19" s="67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6"/>
      <c r="AL19" s="67"/>
      <c r="AM19" s="65"/>
      <c r="AN19" s="65"/>
      <c r="AO19" s="65"/>
      <c r="AP19" s="65"/>
      <c r="AQ19" s="65"/>
      <c r="AR19" s="68"/>
      <c r="AS19" s="68"/>
      <c r="AT19" s="68"/>
      <c r="AU19" s="68"/>
      <c r="AV19" s="68"/>
      <c r="AW19" s="69"/>
      <c r="AX19" s="70"/>
      <c r="AY19" s="71"/>
      <c r="AZ19" s="71"/>
      <c r="BA19" s="71"/>
      <c r="BB19" s="71"/>
      <c r="BC19" s="71"/>
      <c r="BD19" s="65"/>
      <c r="BE19" s="65"/>
      <c r="BF19" s="65"/>
      <c r="BG19" s="65"/>
      <c r="BH19" s="65"/>
      <c r="BI19" s="66"/>
      <c r="BJ19" s="67"/>
      <c r="BK19" s="65"/>
      <c r="BL19" s="65"/>
      <c r="BM19" s="65"/>
      <c r="BN19" s="65"/>
      <c r="BO19" s="65"/>
      <c r="BP19" s="65"/>
      <c r="BQ19" s="65"/>
      <c r="BR19" s="65"/>
      <c r="BS19" s="65"/>
      <c r="BT19" s="65"/>
      <c r="BU19" s="65"/>
      <c r="BV19" s="67"/>
      <c r="BW19" s="65"/>
      <c r="BX19" s="65"/>
      <c r="BY19" s="65"/>
      <c r="BZ19" s="65"/>
      <c r="CA19" s="65"/>
      <c r="CB19" s="65"/>
      <c r="CC19" s="65"/>
      <c r="CD19" s="65"/>
      <c r="CE19" s="65"/>
      <c r="CF19" s="65"/>
      <c r="CG19" s="66"/>
      <c r="CH19" s="67"/>
      <c r="CI19" s="65"/>
      <c r="CJ19" s="65"/>
      <c r="CK19" s="65"/>
      <c r="CL19" s="65"/>
      <c r="CM19" s="65"/>
      <c r="CN19" s="65"/>
      <c r="CO19" s="65"/>
      <c r="CP19" s="65"/>
      <c r="CQ19" s="65"/>
      <c r="CR19" s="65"/>
      <c r="CS19" s="66"/>
      <c r="CT19" s="67"/>
      <c r="CU19" s="65"/>
      <c r="CV19" s="65"/>
      <c r="CW19" s="65"/>
      <c r="CX19" s="65"/>
      <c r="CY19" s="65"/>
      <c r="CZ19" s="65"/>
      <c r="DA19" s="65"/>
      <c r="DB19" s="65"/>
      <c r="DC19" s="65"/>
      <c r="DD19" s="65"/>
      <c r="DE19" s="66"/>
      <c r="DF19" s="65"/>
      <c r="DG19" s="65"/>
      <c r="DH19" s="65"/>
      <c r="DI19" s="65"/>
      <c r="DJ19" s="65"/>
      <c r="DK19" s="65"/>
      <c r="DL19" s="65"/>
      <c r="DM19" s="65"/>
      <c r="DN19" s="65"/>
      <c r="DO19" s="65"/>
      <c r="DP19" s="65"/>
      <c r="DQ19" s="66"/>
      <c r="DR19" s="65"/>
      <c r="DS19" s="65"/>
      <c r="DT19" s="65"/>
      <c r="DU19" s="65"/>
      <c r="DV19" s="65"/>
      <c r="DW19" s="65"/>
      <c r="DX19" s="65"/>
      <c r="DY19" s="65"/>
      <c r="DZ19" s="65"/>
      <c r="EA19" s="66"/>
      <c r="EB19" s="66"/>
      <c r="EC19" s="66"/>
      <c r="ED19" s="65"/>
      <c r="EE19" s="65"/>
      <c r="EF19" s="65"/>
      <c r="EG19" s="65"/>
      <c r="EH19" s="65"/>
      <c r="EI19" s="65"/>
      <c r="EJ19" s="65"/>
      <c r="EK19" s="65"/>
      <c r="EL19" s="65"/>
      <c r="EM19" s="65"/>
      <c r="EN19" s="65"/>
      <c r="EO19" s="66"/>
      <c r="EP19" s="65"/>
      <c r="EQ19" s="65"/>
      <c r="ER19" s="65"/>
      <c r="ES19" s="65"/>
      <c r="ET19" s="65"/>
      <c r="EU19" s="65"/>
      <c r="EV19" s="65"/>
      <c r="EW19" s="65"/>
      <c r="EX19" s="65"/>
      <c r="EY19" s="65"/>
      <c r="EZ19" s="65"/>
      <c r="FA19" s="66"/>
      <c r="FB19" s="65"/>
      <c r="FC19" s="65"/>
      <c r="FD19" s="65"/>
      <c r="FE19" s="65"/>
      <c r="FF19" s="65"/>
      <c r="FG19" s="65"/>
      <c r="FH19" s="65"/>
      <c r="FI19" s="65"/>
      <c r="FJ19" s="65"/>
      <c r="FK19" s="65"/>
      <c r="FL19" s="65"/>
      <c r="FM19" s="66"/>
      <c r="FN19" s="67"/>
      <c r="FO19" s="65"/>
      <c r="FP19" s="65"/>
      <c r="FQ19" s="65"/>
      <c r="FR19" s="65"/>
      <c r="FS19" s="65"/>
      <c r="FT19" s="65"/>
      <c r="FU19" s="65"/>
      <c r="FV19" s="65"/>
      <c r="FW19" s="65"/>
      <c r="FX19" s="65"/>
      <c r="FY19" s="66"/>
      <c r="FZ19" s="67"/>
      <c r="GA19" s="65"/>
      <c r="GB19" s="65"/>
      <c r="GC19" s="65"/>
      <c r="GD19" s="65"/>
      <c r="GE19" s="65"/>
      <c r="GF19" s="65"/>
      <c r="GG19" s="65"/>
      <c r="GH19" s="65"/>
      <c r="GI19" s="65"/>
      <c r="GJ19" s="65"/>
      <c r="GK19" s="66"/>
      <c r="GL19" s="67"/>
      <c r="GM19" s="65"/>
      <c r="GN19" s="65"/>
      <c r="GO19" s="65"/>
      <c r="GP19" s="65"/>
      <c r="GQ19" s="65"/>
      <c r="GR19" s="65"/>
      <c r="GS19" s="65"/>
      <c r="GT19" s="65"/>
      <c r="GU19" s="65"/>
      <c r="GV19" s="65"/>
      <c r="GW19" s="66"/>
      <c r="GX19" s="66"/>
      <c r="GY19" s="66"/>
      <c r="GZ19" s="66"/>
      <c r="HA19" s="66"/>
      <c r="HB19" s="66"/>
      <c r="HC19" s="66"/>
      <c r="HD19" s="66"/>
      <c r="HE19" s="66"/>
      <c r="HF19" s="66"/>
      <c r="HG19" s="66"/>
      <c r="HH19" s="66"/>
      <c r="HI19" s="66"/>
      <c r="HJ19" s="66"/>
      <c r="HK19" s="66"/>
      <c r="HL19" s="66"/>
      <c r="HM19" s="66"/>
      <c r="HN19" s="66"/>
      <c r="HO19" s="66">
        <v>8</v>
      </c>
      <c r="HP19" s="66"/>
      <c r="HQ19" s="66"/>
      <c r="HR19" s="66"/>
      <c r="HS19" s="66"/>
      <c r="HT19" s="66"/>
      <c r="HU19" s="66"/>
    </row>
    <row r="20" spans="1:7495" ht="18.5" x14ac:dyDescent="0.45">
      <c r="A20" s="104" t="s">
        <v>36</v>
      </c>
      <c r="B20" s="101"/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03"/>
      <c r="N20" s="108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10"/>
      <c r="Z20" s="101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3"/>
      <c r="AL20" s="108"/>
      <c r="AM20" s="109"/>
      <c r="AN20" s="109"/>
      <c r="AO20" s="109"/>
      <c r="AP20" s="109"/>
      <c r="AQ20" s="109"/>
      <c r="AR20" s="111"/>
      <c r="AS20" s="111"/>
      <c r="AT20" s="111"/>
      <c r="AU20" s="111"/>
      <c r="AV20" s="111"/>
      <c r="AW20" s="112"/>
      <c r="AX20" s="106"/>
      <c r="AY20" s="107"/>
      <c r="AZ20" s="107"/>
      <c r="BA20" s="107"/>
      <c r="BB20" s="107"/>
      <c r="BC20" s="107"/>
      <c r="BD20" s="102"/>
      <c r="BE20" s="102"/>
      <c r="BF20" s="102"/>
      <c r="BG20" s="102"/>
      <c r="BH20" s="102"/>
      <c r="BI20" s="103"/>
      <c r="BJ20" s="108"/>
      <c r="BK20" s="109"/>
      <c r="BL20" s="109"/>
      <c r="BM20" s="109"/>
      <c r="BN20" s="109"/>
      <c r="BO20" s="109"/>
      <c r="BP20" s="109"/>
      <c r="BQ20" s="109"/>
      <c r="BR20" s="109"/>
      <c r="BS20" s="109"/>
      <c r="BT20" s="109"/>
      <c r="BU20" s="109"/>
      <c r="BV20" s="101"/>
      <c r="BW20" s="102"/>
      <c r="BX20" s="102"/>
      <c r="BY20" s="102"/>
      <c r="BZ20" s="102"/>
      <c r="CA20" s="102"/>
      <c r="CB20" s="102"/>
      <c r="CC20" s="102"/>
      <c r="CD20" s="102"/>
      <c r="CE20" s="102"/>
      <c r="CF20" s="102"/>
      <c r="CG20" s="103"/>
      <c r="CH20" s="108"/>
      <c r="CI20" s="109"/>
      <c r="CJ20" s="109"/>
      <c r="CK20" s="109"/>
      <c r="CL20" s="109"/>
      <c r="CM20" s="109"/>
      <c r="CN20" s="109"/>
      <c r="CO20" s="109"/>
      <c r="CP20" s="109"/>
      <c r="CQ20" s="109"/>
      <c r="CR20" s="109"/>
      <c r="CS20" s="110"/>
      <c r="CT20" s="101"/>
      <c r="CU20" s="102"/>
      <c r="CV20" s="102"/>
      <c r="CW20" s="102"/>
      <c r="CX20" s="102"/>
      <c r="CY20" s="102"/>
      <c r="CZ20" s="102"/>
      <c r="DA20" s="102"/>
      <c r="DB20" s="102"/>
      <c r="DC20" s="102"/>
      <c r="DD20" s="102"/>
      <c r="DE20" s="103"/>
      <c r="DF20" s="109"/>
      <c r="DG20" s="109"/>
      <c r="DH20" s="109"/>
      <c r="DI20" s="109"/>
      <c r="DJ20" s="109"/>
      <c r="DK20" s="109"/>
      <c r="DL20" s="109"/>
      <c r="DM20" s="109"/>
      <c r="DN20" s="109"/>
      <c r="DO20" s="109"/>
      <c r="DP20" s="109"/>
      <c r="DQ20" s="110"/>
      <c r="DR20" s="102"/>
      <c r="DS20" s="102"/>
      <c r="DT20" s="102"/>
      <c r="DU20" s="102"/>
      <c r="DV20" s="102"/>
      <c r="DW20" s="102"/>
      <c r="DX20" s="102"/>
      <c r="DY20" s="102"/>
      <c r="DZ20" s="102"/>
      <c r="EA20" s="102"/>
      <c r="EB20" s="102"/>
      <c r="EC20" s="103"/>
      <c r="ED20" s="109"/>
      <c r="EE20" s="109"/>
      <c r="EF20" s="109"/>
      <c r="EG20" s="109"/>
      <c r="EH20" s="109"/>
      <c r="EI20" s="109"/>
      <c r="EJ20" s="109"/>
      <c r="EK20" s="109"/>
      <c r="EL20" s="109"/>
      <c r="EM20" s="109"/>
      <c r="EN20" s="109"/>
      <c r="EO20" s="110"/>
      <c r="EP20" s="102"/>
      <c r="EQ20" s="102"/>
      <c r="ER20" s="102"/>
      <c r="ES20" s="102"/>
      <c r="ET20" s="102"/>
      <c r="EU20" s="102"/>
      <c r="EV20" s="102"/>
      <c r="EW20" s="102"/>
      <c r="EX20" s="102"/>
      <c r="EY20" s="102"/>
      <c r="EZ20" s="102"/>
      <c r="FA20" s="103"/>
      <c r="FB20" s="109"/>
      <c r="FC20" s="109"/>
      <c r="FD20" s="109"/>
      <c r="FE20" s="109"/>
      <c r="FF20" s="109"/>
      <c r="FG20" s="109"/>
      <c r="FH20" s="109"/>
      <c r="FI20" s="109"/>
      <c r="FJ20" s="109"/>
      <c r="FK20" s="109"/>
      <c r="FL20" s="109"/>
      <c r="FM20" s="110"/>
      <c r="FN20" s="101"/>
      <c r="FO20" s="102"/>
      <c r="FP20" s="102"/>
      <c r="FQ20" s="102"/>
      <c r="FR20" s="102"/>
      <c r="FS20" s="102"/>
      <c r="FT20" s="102"/>
      <c r="FU20" s="102"/>
      <c r="FV20" s="102"/>
      <c r="FW20" s="102"/>
      <c r="FX20" s="102"/>
      <c r="FY20" s="103"/>
      <c r="FZ20" s="101"/>
      <c r="GA20" s="102"/>
      <c r="GB20" s="102"/>
      <c r="GC20" s="102"/>
      <c r="GD20" s="102"/>
      <c r="GE20" s="102"/>
      <c r="GF20" s="102"/>
      <c r="GG20" s="102"/>
      <c r="GH20" s="102"/>
      <c r="GI20" s="102"/>
      <c r="GJ20" s="102"/>
      <c r="GK20" s="103"/>
      <c r="GL20" s="101"/>
      <c r="GM20" s="102"/>
      <c r="GN20" s="102"/>
      <c r="GO20" s="102"/>
      <c r="GP20" s="102"/>
      <c r="GQ20" s="102"/>
      <c r="GR20" s="102"/>
      <c r="GS20" s="102"/>
      <c r="GT20" s="102"/>
      <c r="GU20" s="102"/>
      <c r="GV20" s="102"/>
      <c r="GW20" s="103"/>
      <c r="GX20" s="103"/>
      <c r="GY20" s="103"/>
      <c r="GZ20" s="103"/>
      <c r="HA20" s="103"/>
      <c r="HB20" s="103"/>
      <c r="HC20" s="103"/>
      <c r="HD20" s="103"/>
      <c r="HE20" s="103"/>
      <c r="HF20" s="103"/>
      <c r="HG20" s="103"/>
      <c r="HH20" s="103"/>
      <c r="HI20" s="103"/>
      <c r="HJ20" s="103"/>
      <c r="HK20" s="103"/>
      <c r="HL20" s="103"/>
      <c r="HM20" s="103"/>
      <c r="HN20" s="103"/>
      <c r="HO20" s="103"/>
      <c r="HP20" s="103"/>
      <c r="HQ20" s="103"/>
      <c r="HR20" s="103"/>
      <c r="HS20" s="103"/>
      <c r="HT20" s="103"/>
      <c r="HU20" s="103"/>
    </row>
    <row r="21" spans="1:7495" x14ac:dyDescent="0.35">
      <c r="A21" s="6" t="s">
        <v>37</v>
      </c>
      <c r="B21" s="23">
        <v>1</v>
      </c>
      <c r="C21" s="19">
        <v>1</v>
      </c>
      <c r="D21" s="19">
        <v>1</v>
      </c>
      <c r="E21" s="19">
        <v>0</v>
      </c>
      <c r="F21" s="19">
        <v>1</v>
      </c>
      <c r="G21" s="19">
        <v>1</v>
      </c>
      <c r="H21" s="19">
        <v>3</v>
      </c>
      <c r="I21" s="19">
        <v>1</v>
      </c>
      <c r="J21" s="19">
        <v>1</v>
      </c>
      <c r="K21" s="19">
        <v>2</v>
      </c>
      <c r="L21" s="19">
        <v>2</v>
      </c>
      <c r="M21" s="24">
        <v>2</v>
      </c>
      <c r="N21" s="23">
        <v>1</v>
      </c>
      <c r="O21" s="19">
        <v>4</v>
      </c>
      <c r="P21" s="19">
        <v>3</v>
      </c>
      <c r="Q21" s="19">
        <v>3</v>
      </c>
      <c r="R21" s="19">
        <v>1</v>
      </c>
      <c r="S21" s="19">
        <v>2</v>
      </c>
      <c r="T21" s="19">
        <v>3</v>
      </c>
      <c r="U21" s="19">
        <v>10</v>
      </c>
      <c r="V21" s="19">
        <v>4</v>
      </c>
      <c r="W21" s="19">
        <v>13</v>
      </c>
      <c r="X21" s="19">
        <v>6</v>
      </c>
      <c r="Y21" s="24">
        <v>5</v>
      </c>
      <c r="Z21" s="23">
        <v>7</v>
      </c>
      <c r="AA21" s="19">
        <v>4</v>
      </c>
      <c r="AB21" s="19">
        <v>5</v>
      </c>
      <c r="AC21" s="19">
        <v>7</v>
      </c>
      <c r="AD21" s="19">
        <v>6</v>
      </c>
      <c r="AE21" s="19">
        <v>6</v>
      </c>
      <c r="AF21" s="19">
        <v>2</v>
      </c>
      <c r="AG21" s="19">
        <v>3</v>
      </c>
      <c r="AH21" s="19">
        <v>2</v>
      </c>
      <c r="AI21" s="19">
        <v>3</v>
      </c>
      <c r="AJ21" s="19">
        <v>3</v>
      </c>
      <c r="AK21" s="24">
        <v>2</v>
      </c>
      <c r="AL21" s="23">
        <v>3</v>
      </c>
      <c r="AM21" s="19">
        <v>6</v>
      </c>
      <c r="AN21" s="19">
        <v>7</v>
      </c>
      <c r="AO21" s="19">
        <v>4</v>
      </c>
      <c r="AP21" s="19">
        <v>2</v>
      </c>
      <c r="AQ21" s="19">
        <v>4</v>
      </c>
      <c r="AR21" s="19">
        <v>2</v>
      </c>
      <c r="AS21" s="19">
        <v>1</v>
      </c>
      <c r="AT21" s="19">
        <v>1</v>
      </c>
      <c r="AU21" s="19">
        <v>0</v>
      </c>
      <c r="AV21" s="19">
        <v>3</v>
      </c>
      <c r="AW21" s="24">
        <v>7</v>
      </c>
      <c r="AX21" s="23">
        <v>2</v>
      </c>
      <c r="AY21" s="19">
        <v>0</v>
      </c>
      <c r="AZ21" s="19">
        <v>1</v>
      </c>
      <c r="BA21" s="19">
        <v>3</v>
      </c>
      <c r="BB21" s="19">
        <v>4</v>
      </c>
      <c r="BC21" s="19">
        <v>0</v>
      </c>
      <c r="BD21" s="19">
        <v>5</v>
      </c>
      <c r="BE21" s="19">
        <v>3</v>
      </c>
      <c r="BF21" s="19">
        <v>4</v>
      </c>
      <c r="BG21" s="19">
        <v>4</v>
      </c>
      <c r="BH21" s="19">
        <v>2</v>
      </c>
      <c r="BI21" s="24">
        <v>7</v>
      </c>
      <c r="BJ21" s="23">
        <v>5</v>
      </c>
      <c r="BK21" s="19">
        <v>1</v>
      </c>
      <c r="BL21" s="19">
        <v>3</v>
      </c>
      <c r="BM21" s="19">
        <v>9</v>
      </c>
      <c r="BN21" s="19">
        <v>3</v>
      </c>
      <c r="BO21" s="19">
        <v>5</v>
      </c>
      <c r="BP21" s="19">
        <v>5</v>
      </c>
      <c r="BQ21" s="19">
        <v>1</v>
      </c>
      <c r="BR21" s="19">
        <v>0</v>
      </c>
      <c r="BS21" s="19">
        <v>5</v>
      </c>
      <c r="BT21" s="19">
        <v>0</v>
      </c>
      <c r="BU21" s="19">
        <v>2</v>
      </c>
      <c r="BV21" s="23">
        <v>0</v>
      </c>
      <c r="BW21" s="19">
        <v>0</v>
      </c>
      <c r="BX21" s="19">
        <v>1</v>
      </c>
      <c r="BY21" s="19">
        <v>2</v>
      </c>
      <c r="BZ21" s="19">
        <v>3</v>
      </c>
      <c r="CA21" s="19">
        <v>0</v>
      </c>
      <c r="CB21" s="19">
        <v>5</v>
      </c>
      <c r="CC21" s="19">
        <v>1</v>
      </c>
      <c r="CD21" s="19">
        <v>0</v>
      </c>
      <c r="CE21" s="19">
        <v>0</v>
      </c>
      <c r="CF21" s="19">
        <v>2</v>
      </c>
      <c r="CG21" s="24">
        <v>2</v>
      </c>
      <c r="CH21" s="23">
        <v>0</v>
      </c>
      <c r="CI21" s="19">
        <v>0</v>
      </c>
      <c r="CJ21" s="19">
        <v>3</v>
      </c>
      <c r="CK21" s="19">
        <v>1</v>
      </c>
      <c r="CL21" s="19">
        <v>0</v>
      </c>
      <c r="CM21" s="19">
        <v>6</v>
      </c>
      <c r="CN21" s="19">
        <v>0</v>
      </c>
      <c r="CO21" s="19">
        <f>SUM(2+0)</f>
        <v>2</v>
      </c>
      <c r="CP21" s="19">
        <v>2</v>
      </c>
      <c r="CQ21" s="19">
        <f>SUM(4)</f>
        <v>4</v>
      </c>
      <c r="CR21" s="19">
        <v>4</v>
      </c>
      <c r="CS21" s="24">
        <v>3</v>
      </c>
      <c r="CT21" s="23">
        <v>1</v>
      </c>
      <c r="CU21" s="19">
        <v>2</v>
      </c>
      <c r="CV21" s="19">
        <v>0</v>
      </c>
      <c r="CW21" s="19">
        <v>2</v>
      </c>
      <c r="CX21" s="19">
        <v>2</v>
      </c>
      <c r="CY21" s="19">
        <v>0</v>
      </c>
      <c r="CZ21" s="19">
        <v>1</v>
      </c>
      <c r="DA21" s="19">
        <v>0</v>
      </c>
      <c r="DB21" s="19">
        <v>1</v>
      </c>
      <c r="DC21" s="19">
        <v>10</v>
      </c>
      <c r="DD21" s="19">
        <v>0</v>
      </c>
      <c r="DE21" s="24">
        <v>1</v>
      </c>
      <c r="DF21" s="19">
        <v>2</v>
      </c>
      <c r="DG21" s="19">
        <v>1</v>
      </c>
      <c r="DH21" s="19">
        <v>2</v>
      </c>
      <c r="DI21" s="19">
        <v>4</v>
      </c>
      <c r="DJ21" s="19">
        <v>3</v>
      </c>
      <c r="DK21" s="19">
        <v>3</v>
      </c>
      <c r="DL21" s="19">
        <v>2</v>
      </c>
      <c r="DM21" s="19">
        <v>2</v>
      </c>
      <c r="DN21" s="19">
        <v>0</v>
      </c>
      <c r="DO21" s="19">
        <v>2</v>
      </c>
      <c r="DP21" s="19">
        <f>4+2</f>
        <v>6</v>
      </c>
      <c r="DQ21" s="24">
        <v>2</v>
      </c>
      <c r="DR21" s="19">
        <v>3</v>
      </c>
      <c r="DS21" s="19">
        <v>4</v>
      </c>
      <c r="DT21" s="19">
        <v>1</v>
      </c>
      <c r="DU21" s="19">
        <v>4</v>
      </c>
      <c r="DV21" s="19">
        <v>2</v>
      </c>
      <c r="DW21" s="19">
        <v>1</v>
      </c>
      <c r="DX21" s="19">
        <v>2</v>
      </c>
      <c r="DY21" s="19">
        <v>1</v>
      </c>
      <c r="DZ21" s="19">
        <v>0</v>
      </c>
      <c r="EA21" s="19">
        <v>1</v>
      </c>
      <c r="EB21" s="19">
        <v>2</v>
      </c>
      <c r="EC21" s="24">
        <v>1</v>
      </c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24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24"/>
      <c r="FB21" s="19">
        <v>0</v>
      </c>
      <c r="FC21" s="19">
        <v>2</v>
      </c>
      <c r="FD21" s="19">
        <v>0</v>
      </c>
      <c r="FE21" s="19">
        <v>4</v>
      </c>
      <c r="FF21" s="19">
        <v>3</v>
      </c>
      <c r="FG21" s="19">
        <v>2</v>
      </c>
      <c r="FH21" s="19">
        <v>1</v>
      </c>
      <c r="FI21" s="19">
        <v>0</v>
      </c>
      <c r="FJ21" s="19">
        <f>3</f>
        <v>3</v>
      </c>
      <c r="FK21" s="19">
        <f>4</f>
        <v>4</v>
      </c>
      <c r="FL21" s="19">
        <f>0</f>
        <v>0</v>
      </c>
      <c r="FM21" s="24">
        <f>3</f>
        <v>3</v>
      </c>
      <c r="FN21" s="23">
        <v>2</v>
      </c>
      <c r="FO21" s="19">
        <v>3</v>
      </c>
      <c r="FP21" s="19">
        <v>0</v>
      </c>
      <c r="FQ21" s="19">
        <v>0</v>
      </c>
      <c r="FR21" s="19">
        <v>7</v>
      </c>
      <c r="FS21" s="19">
        <v>8</v>
      </c>
      <c r="FT21" s="19">
        <v>8</v>
      </c>
      <c r="FU21" s="19">
        <v>3</v>
      </c>
      <c r="FV21" s="19">
        <v>3</v>
      </c>
      <c r="FW21" s="19">
        <v>1</v>
      </c>
      <c r="FX21" s="19">
        <v>2</v>
      </c>
      <c r="FY21" s="24">
        <v>4</v>
      </c>
      <c r="FZ21" s="23">
        <v>2</v>
      </c>
      <c r="GA21" s="19">
        <v>3</v>
      </c>
      <c r="GB21" s="19">
        <v>1</v>
      </c>
      <c r="GC21" s="19">
        <v>6</v>
      </c>
      <c r="GD21" s="19">
        <v>0</v>
      </c>
      <c r="GE21" s="19">
        <v>1</v>
      </c>
      <c r="GF21" s="19">
        <v>0</v>
      </c>
      <c r="GG21" s="19">
        <v>4</v>
      </c>
      <c r="GH21" s="19">
        <v>1</v>
      </c>
      <c r="GI21" s="19">
        <v>2</v>
      </c>
      <c r="GJ21" s="19">
        <v>4</v>
      </c>
      <c r="GK21" s="24">
        <v>1</v>
      </c>
      <c r="GL21" s="23">
        <v>4</v>
      </c>
      <c r="GM21" s="19">
        <v>6</v>
      </c>
      <c r="GN21" s="19">
        <v>7</v>
      </c>
      <c r="GO21" s="19">
        <v>6</v>
      </c>
      <c r="GP21" s="19">
        <v>1</v>
      </c>
      <c r="GQ21" s="19">
        <v>1</v>
      </c>
      <c r="GR21" s="19">
        <v>5</v>
      </c>
      <c r="GS21" s="19">
        <v>1</v>
      </c>
      <c r="GT21" s="19">
        <v>3</v>
      </c>
      <c r="GU21" s="19">
        <v>11</v>
      </c>
      <c r="GV21" s="19">
        <v>5</v>
      </c>
      <c r="GW21" s="24">
        <v>3</v>
      </c>
      <c r="GX21" s="24">
        <v>2</v>
      </c>
      <c r="GY21" s="24">
        <v>6</v>
      </c>
      <c r="GZ21" s="24">
        <v>2</v>
      </c>
      <c r="HA21" s="24">
        <v>3</v>
      </c>
      <c r="HB21" s="24">
        <v>5</v>
      </c>
      <c r="HC21" s="24">
        <v>7</v>
      </c>
      <c r="HD21" s="24">
        <v>6</v>
      </c>
      <c r="HE21" s="24">
        <v>5</v>
      </c>
      <c r="HF21" s="24">
        <v>3</v>
      </c>
      <c r="HG21" s="24">
        <v>9</v>
      </c>
      <c r="HH21" s="24">
        <v>6</v>
      </c>
      <c r="HI21" s="24">
        <v>8</v>
      </c>
      <c r="HJ21" s="24">
        <v>8</v>
      </c>
      <c r="HK21" s="24">
        <v>4</v>
      </c>
      <c r="HL21" s="24">
        <v>5</v>
      </c>
      <c r="HM21" s="24">
        <v>2</v>
      </c>
      <c r="HN21" s="24">
        <v>3</v>
      </c>
      <c r="HO21" s="24">
        <v>8</v>
      </c>
      <c r="HP21" s="24"/>
      <c r="HQ21" s="24"/>
      <c r="HR21" s="24"/>
      <c r="HS21" s="24"/>
      <c r="HT21" s="24"/>
      <c r="HU21" s="24"/>
    </row>
    <row r="22" spans="1:7495" x14ac:dyDescent="0.35">
      <c r="A22" s="6" t="s">
        <v>38</v>
      </c>
      <c r="B22" s="23">
        <v>2</v>
      </c>
      <c r="C22" s="19">
        <v>0</v>
      </c>
      <c r="D22" s="19">
        <v>0</v>
      </c>
      <c r="E22" s="19">
        <v>1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24">
        <v>0</v>
      </c>
      <c r="N22" s="23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24">
        <v>0</v>
      </c>
      <c r="Z22" s="23">
        <v>0</v>
      </c>
      <c r="AA22" s="19">
        <v>1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24">
        <v>0</v>
      </c>
      <c r="AL22" s="23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24">
        <v>0</v>
      </c>
      <c r="AX22" s="23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1</v>
      </c>
      <c r="BD22" s="19">
        <v>2</v>
      </c>
      <c r="BE22" s="19">
        <v>1</v>
      </c>
      <c r="BF22" s="19">
        <v>1</v>
      </c>
      <c r="BG22" s="19">
        <v>0</v>
      </c>
      <c r="BH22" s="19">
        <v>0</v>
      </c>
      <c r="BI22" s="24">
        <v>1</v>
      </c>
      <c r="BJ22" s="23">
        <v>0</v>
      </c>
      <c r="BK22" s="19">
        <v>0</v>
      </c>
      <c r="BL22" s="19">
        <v>1</v>
      </c>
      <c r="BM22" s="19">
        <v>1</v>
      </c>
      <c r="BN22" s="19">
        <v>0</v>
      </c>
      <c r="BO22" s="19">
        <v>2</v>
      </c>
      <c r="BP22" s="19">
        <v>0</v>
      </c>
      <c r="BQ22" s="19">
        <v>1</v>
      </c>
      <c r="BR22" s="19">
        <v>0</v>
      </c>
      <c r="BS22" s="19">
        <v>0</v>
      </c>
      <c r="BT22" s="19">
        <v>1</v>
      </c>
      <c r="BU22" s="19">
        <v>0</v>
      </c>
      <c r="BV22" s="23">
        <v>1</v>
      </c>
      <c r="BW22" s="19">
        <v>2</v>
      </c>
      <c r="BX22" s="19">
        <v>5</v>
      </c>
      <c r="BY22" s="19">
        <v>2</v>
      </c>
      <c r="BZ22" s="19">
        <f>SUM(0+1)</f>
        <v>1</v>
      </c>
      <c r="CA22" s="19">
        <v>1</v>
      </c>
      <c r="CB22" s="19">
        <v>1</v>
      </c>
      <c r="CC22" s="19">
        <v>1</v>
      </c>
      <c r="CD22" s="19">
        <v>0</v>
      </c>
      <c r="CE22" s="19">
        <v>2</v>
      </c>
      <c r="CF22" s="19">
        <v>0</v>
      </c>
      <c r="CG22" s="24">
        <v>1</v>
      </c>
      <c r="CH22" s="23">
        <v>0</v>
      </c>
      <c r="CI22" s="19">
        <v>1</v>
      </c>
      <c r="CJ22" s="19">
        <v>8</v>
      </c>
      <c r="CK22" s="19">
        <v>6</v>
      </c>
      <c r="CL22" s="19">
        <v>1</v>
      </c>
      <c r="CM22" s="19">
        <v>0</v>
      </c>
      <c r="CN22" s="19">
        <v>0</v>
      </c>
      <c r="CO22" s="19">
        <f>SUM(0+0)</f>
        <v>0</v>
      </c>
      <c r="CP22" s="19">
        <v>0</v>
      </c>
      <c r="CQ22" s="19">
        <f>SUM(1)</f>
        <v>1</v>
      </c>
      <c r="CR22" s="19">
        <v>1</v>
      </c>
      <c r="CS22" s="24">
        <v>0</v>
      </c>
      <c r="CT22" s="23">
        <v>2</v>
      </c>
      <c r="CU22" s="19">
        <v>13</v>
      </c>
      <c r="CV22" s="19">
        <v>1</v>
      </c>
      <c r="CW22" s="19">
        <v>1</v>
      </c>
      <c r="CX22" s="19">
        <v>1</v>
      </c>
      <c r="CY22" s="19">
        <v>0</v>
      </c>
      <c r="CZ22" s="19">
        <v>1</v>
      </c>
      <c r="DA22" s="19">
        <v>0</v>
      </c>
      <c r="DB22" s="19">
        <v>0</v>
      </c>
      <c r="DC22" s="19">
        <v>0</v>
      </c>
      <c r="DD22" s="19">
        <v>3</v>
      </c>
      <c r="DE22" s="24">
        <v>3</v>
      </c>
      <c r="DF22" s="19">
        <v>1</v>
      </c>
      <c r="DG22" s="19">
        <v>5</v>
      </c>
      <c r="DH22" s="19">
        <v>3</v>
      </c>
      <c r="DI22" s="19">
        <v>19</v>
      </c>
      <c r="DJ22" s="19">
        <v>36</v>
      </c>
      <c r="DK22" s="19">
        <v>0</v>
      </c>
      <c r="DL22" s="19">
        <v>1</v>
      </c>
      <c r="DM22" s="19">
        <v>0</v>
      </c>
      <c r="DN22" s="19">
        <v>1</v>
      </c>
      <c r="DO22" s="19">
        <v>0</v>
      </c>
      <c r="DP22" s="19">
        <v>0</v>
      </c>
      <c r="DQ22" s="24">
        <v>3</v>
      </c>
      <c r="DR22" s="19">
        <v>4</v>
      </c>
      <c r="DS22" s="19">
        <v>4</v>
      </c>
      <c r="DT22" s="19">
        <v>1</v>
      </c>
      <c r="DU22" s="19">
        <v>1</v>
      </c>
      <c r="DV22" s="19">
        <v>0</v>
      </c>
      <c r="DW22" s="19">
        <v>0</v>
      </c>
      <c r="DX22" s="19">
        <v>4</v>
      </c>
      <c r="DY22" s="19">
        <v>3</v>
      </c>
      <c r="DZ22" s="19">
        <v>2</v>
      </c>
      <c r="EA22" s="19">
        <v>0</v>
      </c>
      <c r="EB22" s="19">
        <v>0</v>
      </c>
      <c r="EC22" s="24">
        <v>1</v>
      </c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24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24"/>
      <c r="FB22" s="19">
        <v>0</v>
      </c>
      <c r="FC22" s="19">
        <v>0</v>
      </c>
      <c r="FD22" s="19">
        <v>0</v>
      </c>
      <c r="FE22" s="19">
        <v>0</v>
      </c>
      <c r="FF22" s="19">
        <v>0</v>
      </c>
      <c r="FG22" s="19">
        <v>0</v>
      </c>
      <c r="FH22" s="19">
        <v>0</v>
      </c>
      <c r="FI22" s="19">
        <v>0</v>
      </c>
      <c r="FJ22" s="19">
        <f>0</f>
        <v>0</v>
      </c>
      <c r="FK22" s="19">
        <v>0</v>
      </c>
      <c r="FL22" s="19">
        <f>0</f>
        <v>0</v>
      </c>
      <c r="FM22" s="24">
        <v>0</v>
      </c>
      <c r="FN22" s="23">
        <v>0</v>
      </c>
      <c r="FO22" s="19">
        <v>0</v>
      </c>
      <c r="FP22" s="19">
        <v>0</v>
      </c>
      <c r="FQ22" s="19">
        <v>0</v>
      </c>
      <c r="FR22" s="19">
        <v>0</v>
      </c>
      <c r="FS22" s="19">
        <v>0</v>
      </c>
      <c r="FT22" s="19">
        <v>0</v>
      </c>
      <c r="FU22" s="19">
        <v>0</v>
      </c>
      <c r="FV22" s="19">
        <v>0</v>
      </c>
      <c r="FW22" s="19">
        <v>0</v>
      </c>
      <c r="FX22" s="19">
        <v>1</v>
      </c>
      <c r="FY22" s="24">
        <v>1</v>
      </c>
      <c r="FZ22" s="23">
        <v>1</v>
      </c>
      <c r="GA22" s="19">
        <v>0</v>
      </c>
      <c r="GB22" s="19">
        <v>0</v>
      </c>
      <c r="GC22" s="19">
        <v>0</v>
      </c>
      <c r="GD22" s="19">
        <v>0</v>
      </c>
      <c r="GE22" s="19">
        <v>0</v>
      </c>
      <c r="GF22" s="19">
        <v>1</v>
      </c>
      <c r="GG22" s="19">
        <v>1</v>
      </c>
      <c r="GH22" s="19">
        <v>0</v>
      </c>
      <c r="GI22" s="19">
        <v>0</v>
      </c>
      <c r="GJ22" s="19">
        <v>0</v>
      </c>
      <c r="GK22" s="24">
        <v>0</v>
      </c>
      <c r="GL22" s="23">
        <v>1</v>
      </c>
      <c r="GM22" s="19">
        <v>0</v>
      </c>
      <c r="GN22" s="19">
        <v>0</v>
      </c>
      <c r="GO22" s="19">
        <v>0</v>
      </c>
      <c r="GP22" s="19">
        <v>0</v>
      </c>
      <c r="GQ22" s="19">
        <v>1</v>
      </c>
      <c r="GR22" s="19">
        <v>1</v>
      </c>
      <c r="GS22" s="19">
        <v>0</v>
      </c>
      <c r="GT22" s="19">
        <v>0</v>
      </c>
      <c r="GU22" s="19">
        <v>20</v>
      </c>
      <c r="GV22" s="19">
        <v>0</v>
      </c>
      <c r="GW22" s="24">
        <v>0</v>
      </c>
      <c r="GX22" s="24">
        <v>2</v>
      </c>
      <c r="GY22" s="24">
        <v>0</v>
      </c>
      <c r="GZ22" s="24">
        <v>0</v>
      </c>
      <c r="HA22" s="24">
        <v>0</v>
      </c>
      <c r="HB22" s="24">
        <v>0</v>
      </c>
      <c r="HC22" s="24">
        <v>0</v>
      </c>
      <c r="HD22" s="24">
        <v>0</v>
      </c>
      <c r="HE22" s="24">
        <v>0</v>
      </c>
      <c r="HF22" s="24">
        <v>0</v>
      </c>
      <c r="HG22" s="24">
        <v>0</v>
      </c>
      <c r="HH22" s="24">
        <v>0</v>
      </c>
      <c r="HI22" s="24">
        <v>0</v>
      </c>
      <c r="HJ22" s="24">
        <v>0</v>
      </c>
      <c r="HK22" s="24">
        <v>0</v>
      </c>
      <c r="HL22" s="24">
        <v>0</v>
      </c>
      <c r="HM22" s="24">
        <v>0</v>
      </c>
      <c r="HN22" s="24">
        <v>0</v>
      </c>
      <c r="HO22" s="24">
        <v>0</v>
      </c>
      <c r="HP22" s="24"/>
      <c r="HQ22" s="24"/>
      <c r="HR22" s="24"/>
      <c r="HS22" s="24"/>
      <c r="HT22" s="24"/>
      <c r="HU22" s="24"/>
    </row>
    <row r="23" spans="1:7495" s="3" customFormat="1" ht="15" thickBot="1" x14ac:dyDescent="0.4">
      <c r="A23" s="12" t="s">
        <v>39</v>
      </c>
      <c r="B23" s="25">
        <v>3</v>
      </c>
      <c r="C23" s="13">
        <v>1</v>
      </c>
      <c r="D23" s="13">
        <v>1</v>
      </c>
      <c r="E23" s="13">
        <v>1</v>
      </c>
      <c r="F23" s="13">
        <v>1</v>
      </c>
      <c r="G23" s="13">
        <v>1</v>
      </c>
      <c r="H23" s="13">
        <v>3</v>
      </c>
      <c r="I23" s="13">
        <v>1</v>
      </c>
      <c r="J23" s="13">
        <v>1</v>
      </c>
      <c r="K23" s="13">
        <v>2</v>
      </c>
      <c r="L23" s="13">
        <v>2</v>
      </c>
      <c r="M23" s="26">
        <v>2</v>
      </c>
      <c r="N23" s="25">
        <v>1</v>
      </c>
      <c r="O23" s="13">
        <v>4</v>
      </c>
      <c r="P23" s="13">
        <v>3</v>
      </c>
      <c r="Q23" s="13">
        <v>3</v>
      </c>
      <c r="R23" s="13">
        <v>1</v>
      </c>
      <c r="S23" s="13">
        <v>2</v>
      </c>
      <c r="T23" s="13">
        <v>3</v>
      </c>
      <c r="U23" s="13">
        <v>10</v>
      </c>
      <c r="V23" s="13">
        <v>4</v>
      </c>
      <c r="W23" s="13">
        <v>13</v>
      </c>
      <c r="X23" s="13">
        <v>6</v>
      </c>
      <c r="Y23" s="26">
        <v>5</v>
      </c>
      <c r="Z23" s="25">
        <v>7</v>
      </c>
      <c r="AA23" s="13">
        <v>5</v>
      </c>
      <c r="AB23" s="13">
        <v>5</v>
      </c>
      <c r="AC23" s="13">
        <v>7</v>
      </c>
      <c r="AD23" s="13">
        <v>6</v>
      </c>
      <c r="AE23" s="13">
        <v>6</v>
      </c>
      <c r="AF23" s="13">
        <v>2</v>
      </c>
      <c r="AG23" s="13">
        <v>3</v>
      </c>
      <c r="AH23" s="13">
        <v>2</v>
      </c>
      <c r="AI23" s="13">
        <v>3</v>
      </c>
      <c r="AJ23" s="13">
        <v>3</v>
      </c>
      <c r="AK23" s="26">
        <v>2</v>
      </c>
      <c r="AL23" s="25">
        <v>3</v>
      </c>
      <c r="AM23" s="13">
        <v>6</v>
      </c>
      <c r="AN23" s="13">
        <v>7</v>
      </c>
      <c r="AO23" s="13">
        <v>4</v>
      </c>
      <c r="AP23" s="9">
        <f>SUM(AP21:AP22)</f>
        <v>2</v>
      </c>
      <c r="AQ23" s="9">
        <f t="shared" ref="AQ23:BI23" si="21">SUM(AQ21:AQ22)</f>
        <v>4</v>
      </c>
      <c r="AR23" s="9">
        <f t="shared" si="21"/>
        <v>2</v>
      </c>
      <c r="AS23" s="9">
        <f t="shared" si="21"/>
        <v>1</v>
      </c>
      <c r="AT23" s="9">
        <f t="shared" si="21"/>
        <v>1</v>
      </c>
      <c r="AU23" s="9">
        <f t="shared" si="21"/>
        <v>0</v>
      </c>
      <c r="AV23" s="9">
        <f t="shared" si="21"/>
        <v>3</v>
      </c>
      <c r="AW23" s="28">
        <f t="shared" si="21"/>
        <v>7</v>
      </c>
      <c r="AX23" s="33">
        <f t="shared" si="21"/>
        <v>2</v>
      </c>
      <c r="AY23" s="9">
        <f t="shared" si="21"/>
        <v>0</v>
      </c>
      <c r="AZ23" s="9">
        <f t="shared" si="21"/>
        <v>1</v>
      </c>
      <c r="BA23" s="9">
        <f t="shared" si="21"/>
        <v>3</v>
      </c>
      <c r="BB23" s="9">
        <f t="shared" si="21"/>
        <v>4</v>
      </c>
      <c r="BC23" s="9">
        <f t="shared" si="21"/>
        <v>1</v>
      </c>
      <c r="BD23" s="9">
        <f t="shared" si="21"/>
        <v>7</v>
      </c>
      <c r="BE23" s="9">
        <f t="shared" si="21"/>
        <v>4</v>
      </c>
      <c r="BF23" s="9">
        <f t="shared" si="21"/>
        <v>5</v>
      </c>
      <c r="BG23" s="9">
        <f t="shared" si="21"/>
        <v>4</v>
      </c>
      <c r="BH23" s="9">
        <f t="shared" si="21"/>
        <v>2</v>
      </c>
      <c r="BI23" s="28">
        <f t="shared" si="21"/>
        <v>8</v>
      </c>
      <c r="BJ23" s="33">
        <f>SUM(BJ21:BJ22)</f>
        <v>5</v>
      </c>
      <c r="BK23" s="9">
        <f>SUM(BK21:BK22)</f>
        <v>1</v>
      </c>
      <c r="BL23" s="9">
        <f>SUM(BL21:BL22)</f>
        <v>4</v>
      </c>
      <c r="BM23" s="9">
        <f t="shared" ref="BM23:BS23" si="22">SUM(BM21:BM22)</f>
        <v>10</v>
      </c>
      <c r="BN23" s="9">
        <f t="shared" si="22"/>
        <v>3</v>
      </c>
      <c r="BO23" s="9">
        <f t="shared" si="22"/>
        <v>7</v>
      </c>
      <c r="BP23" s="9">
        <f t="shared" si="22"/>
        <v>5</v>
      </c>
      <c r="BQ23" s="9">
        <f t="shared" si="22"/>
        <v>2</v>
      </c>
      <c r="BR23" s="9">
        <f t="shared" si="22"/>
        <v>0</v>
      </c>
      <c r="BS23" s="9">
        <f t="shared" si="22"/>
        <v>5</v>
      </c>
      <c r="BT23" s="9">
        <f t="shared" ref="BT23:BZ23" si="23">SUM(BT21:BT22)</f>
        <v>1</v>
      </c>
      <c r="BU23" s="9">
        <f t="shared" si="23"/>
        <v>2</v>
      </c>
      <c r="BV23" s="33">
        <f t="shared" si="23"/>
        <v>1</v>
      </c>
      <c r="BW23" s="9">
        <f t="shared" si="23"/>
        <v>2</v>
      </c>
      <c r="BX23" s="9">
        <f t="shared" si="23"/>
        <v>6</v>
      </c>
      <c r="BY23" s="9">
        <f t="shared" si="23"/>
        <v>4</v>
      </c>
      <c r="BZ23" s="9">
        <f t="shared" si="23"/>
        <v>4</v>
      </c>
      <c r="CA23" s="9">
        <f t="shared" ref="CA23:CS23" si="24">SUM(CA21:CA22)</f>
        <v>1</v>
      </c>
      <c r="CB23" s="9">
        <f t="shared" si="24"/>
        <v>6</v>
      </c>
      <c r="CC23" s="9">
        <f t="shared" si="24"/>
        <v>2</v>
      </c>
      <c r="CD23" s="9">
        <f t="shared" si="24"/>
        <v>0</v>
      </c>
      <c r="CE23" s="9">
        <f t="shared" si="24"/>
        <v>2</v>
      </c>
      <c r="CF23" s="9">
        <f t="shared" si="24"/>
        <v>2</v>
      </c>
      <c r="CG23" s="28">
        <f t="shared" si="24"/>
        <v>3</v>
      </c>
      <c r="CH23" s="33">
        <f t="shared" si="24"/>
        <v>0</v>
      </c>
      <c r="CI23" s="9">
        <f t="shared" si="24"/>
        <v>1</v>
      </c>
      <c r="CJ23" s="9">
        <f t="shared" si="24"/>
        <v>11</v>
      </c>
      <c r="CK23" s="9">
        <f t="shared" si="24"/>
        <v>7</v>
      </c>
      <c r="CL23" s="9">
        <f t="shared" si="24"/>
        <v>1</v>
      </c>
      <c r="CM23" s="9">
        <f t="shared" si="24"/>
        <v>6</v>
      </c>
      <c r="CN23" s="9">
        <f>SUM(CN21:CN22)</f>
        <v>0</v>
      </c>
      <c r="CO23" s="9">
        <f t="shared" si="24"/>
        <v>2</v>
      </c>
      <c r="CP23" s="9">
        <f t="shared" si="24"/>
        <v>2</v>
      </c>
      <c r="CQ23" s="9">
        <f t="shared" si="24"/>
        <v>5</v>
      </c>
      <c r="CR23" s="9">
        <f t="shared" si="24"/>
        <v>5</v>
      </c>
      <c r="CS23" s="28">
        <f t="shared" si="24"/>
        <v>3</v>
      </c>
      <c r="CT23" s="33">
        <f t="shared" ref="CT23:DE23" si="25">SUM(CT21:CT22)</f>
        <v>3</v>
      </c>
      <c r="CU23" s="9">
        <f t="shared" si="25"/>
        <v>15</v>
      </c>
      <c r="CV23" s="9">
        <f t="shared" si="25"/>
        <v>1</v>
      </c>
      <c r="CW23" s="9">
        <f t="shared" si="25"/>
        <v>3</v>
      </c>
      <c r="CX23" s="9">
        <f t="shared" si="25"/>
        <v>3</v>
      </c>
      <c r="CY23" s="9">
        <f t="shared" si="25"/>
        <v>0</v>
      </c>
      <c r="CZ23" s="9">
        <f t="shared" si="25"/>
        <v>2</v>
      </c>
      <c r="DA23" s="9">
        <f t="shared" si="25"/>
        <v>0</v>
      </c>
      <c r="DB23" s="9">
        <f t="shared" si="25"/>
        <v>1</v>
      </c>
      <c r="DC23" s="9">
        <f t="shared" si="25"/>
        <v>10</v>
      </c>
      <c r="DD23" s="9">
        <f t="shared" si="25"/>
        <v>3</v>
      </c>
      <c r="DE23" s="28">
        <f t="shared" si="25"/>
        <v>4</v>
      </c>
      <c r="DF23" s="9">
        <f t="shared" ref="DF23" si="26">SUM(DF21:DF22)</f>
        <v>3</v>
      </c>
      <c r="DG23" s="9">
        <f t="shared" ref="DG23:DH23" si="27">SUM(DG21:DG22)</f>
        <v>6</v>
      </c>
      <c r="DH23" s="9">
        <f t="shared" si="27"/>
        <v>5</v>
      </c>
      <c r="DI23" s="9">
        <f t="shared" ref="DI23:DJ23" si="28">SUM(DI21:DI22)</f>
        <v>23</v>
      </c>
      <c r="DJ23" s="9">
        <f t="shared" si="28"/>
        <v>39</v>
      </c>
      <c r="DK23" s="9">
        <f>SUM(DK21:DK22)</f>
        <v>3</v>
      </c>
      <c r="DL23" s="9">
        <f>SUM(DL21:DL22)</f>
        <v>3</v>
      </c>
      <c r="DM23" s="9">
        <f t="shared" ref="DM23" si="29">SUM(DM21:DM22)</f>
        <v>2</v>
      </c>
      <c r="DN23" s="9">
        <f t="shared" ref="DN23:DP23" si="30">SUM(DN21:DN22)</f>
        <v>1</v>
      </c>
      <c r="DO23" s="9">
        <f t="shared" si="30"/>
        <v>2</v>
      </c>
      <c r="DP23" s="9">
        <f t="shared" si="30"/>
        <v>6</v>
      </c>
      <c r="DQ23" s="28">
        <f t="shared" ref="DQ23:FI23" si="31">SUM(DQ21:DQ22)</f>
        <v>5</v>
      </c>
      <c r="DR23" s="9">
        <f t="shared" si="31"/>
        <v>7</v>
      </c>
      <c r="DS23" s="9">
        <f t="shared" si="31"/>
        <v>8</v>
      </c>
      <c r="DT23" s="9">
        <f t="shared" si="31"/>
        <v>2</v>
      </c>
      <c r="DU23" s="9">
        <f t="shared" si="31"/>
        <v>5</v>
      </c>
      <c r="DV23" s="9">
        <f t="shared" si="31"/>
        <v>2</v>
      </c>
      <c r="DW23" s="9">
        <f t="shared" si="31"/>
        <v>1</v>
      </c>
      <c r="DX23" s="9">
        <f t="shared" si="31"/>
        <v>6</v>
      </c>
      <c r="DY23" s="9">
        <f t="shared" si="31"/>
        <v>4</v>
      </c>
      <c r="DZ23" s="9">
        <f t="shared" si="31"/>
        <v>2</v>
      </c>
      <c r="EA23" s="9">
        <f t="shared" si="31"/>
        <v>1</v>
      </c>
      <c r="EB23" s="9">
        <f t="shared" si="31"/>
        <v>2</v>
      </c>
      <c r="EC23" s="28">
        <f t="shared" si="31"/>
        <v>2</v>
      </c>
      <c r="ED23" s="28">
        <f t="shared" si="31"/>
        <v>0</v>
      </c>
      <c r="EE23" s="28">
        <f t="shared" si="31"/>
        <v>0</v>
      </c>
      <c r="EF23" s="28">
        <f t="shared" si="31"/>
        <v>0</v>
      </c>
      <c r="EG23" s="28">
        <f t="shared" si="31"/>
        <v>0</v>
      </c>
      <c r="EH23" s="28">
        <f t="shared" si="31"/>
        <v>0</v>
      </c>
      <c r="EI23" s="28">
        <f t="shared" si="31"/>
        <v>0</v>
      </c>
      <c r="EJ23" s="28">
        <f t="shared" si="31"/>
        <v>0</v>
      </c>
      <c r="EK23" s="28">
        <f t="shared" si="31"/>
        <v>0</v>
      </c>
      <c r="EL23" s="28">
        <f t="shared" si="31"/>
        <v>0</v>
      </c>
      <c r="EM23" s="28">
        <f t="shared" si="31"/>
        <v>0</v>
      </c>
      <c r="EN23" s="28">
        <f t="shared" si="31"/>
        <v>0</v>
      </c>
      <c r="EO23" s="28">
        <f t="shared" si="31"/>
        <v>0</v>
      </c>
      <c r="EP23" s="28">
        <f t="shared" si="31"/>
        <v>0</v>
      </c>
      <c r="EQ23" s="28">
        <f t="shared" si="31"/>
        <v>0</v>
      </c>
      <c r="ER23" s="28">
        <f t="shared" si="31"/>
        <v>0</v>
      </c>
      <c r="ES23" s="28">
        <f t="shared" si="31"/>
        <v>0</v>
      </c>
      <c r="ET23" s="28">
        <f t="shared" si="31"/>
        <v>0</v>
      </c>
      <c r="EU23" s="28">
        <f t="shared" si="31"/>
        <v>0</v>
      </c>
      <c r="EV23" s="28">
        <f t="shared" si="31"/>
        <v>0</v>
      </c>
      <c r="EW23" s="28">
        <f t="shared" si="31"/>
        <v>0</v>
      </c>
      <c r="EX23" s="28">
        <f t="shared" si="31"/>
        <v>0</v>
      </c>
      <c r="EY23" s="28">
        <f t="shared" si="31"/>
        <v>0</v>
      </c>
      <c r="EZ23" s="28">
        <f t="shared" si="31"/>
        <v>0</v>
      </c>
      <c r="FA23" s="28">
        <f t="shared" si="31"/>
        <v>0</v>
      </c>
      <c r="FB23" s="33">
        <f t="shared" si="31"/>
        <v>0</v>
      </c>
      <c r="FC23" s="9">
        <f t="shared" si="31"/>
        <v>2</v>
      </c>
      <c r="FD23" s="9">
        <f t="shared" si="31"/>
        <v>0</v>
      </c>
      <c r="FE23" s="9">
        <f t="shared" si="31"/>
        <v>4</v>
      </c>
      <c r="FF23" s="9">
        <f t="shared" si="31"/>
        <v>3</v>
      </c>
      <c r="FG23" s="9">
        <f t="shared" si="31"/>
        <v>2</v>
      </c>
      <c r="FH23" s="9">
        <f t="shared" si="31"/>
        <v>1</v>
      </c>
      <c r="FI23" s="9">
        <f t="shared" si="31"/>
        <v>0</v>
      </c>
      <c r="FJ23" s="9" cm="1">
        <f t="array" ref="FJ23:FJ24">FJ21:FJ22</f>
        <v>3</v>
      </c>
      <c r="FK23" s="9">
        <f>SUM(FK21:FK22)</f>
        <v>4</v>
      </c>
      <c r="FL23" s="9">
        <f>SUM(FL21:FL22)</f>
        <v>0</v>
      </c>
      <c r="FM23" s="28">
        <v>0</v>
      </c>
      <c r="FN23" s="33">
        <f>SUM(FN21+FN22)</f>
        <v>2</v>
      </c>
      <c r="FO23" s="9">
        <f t="shared" ref="FO23:FZ23" si="32">SUM(FO21+FO22)</f>
        <v>3</v>
      </c>
      <c r="FP23" s="9">
        <f t="shared" si="32"/>
        <v>0</v>
      </c>
      <c r="FQ23" s="9">
        <f t="shared" si="32"/>
        <v>0</v>
      </c>
      <c r="FR23" s="9">
        <f t="shared" si="32"/>
        <v>7</v>
      </c>
      <c r="FS23" s="9">
        <f t="shared" si="32"/>
        <v>8</v>
      </c>
      <c r="FT23" s="9">
        <f t="shared" si="32"/>
        <v>8</v>
      </c>
      <c r="FU23" s="9">
        <f t="shared" si="32"/>
        <v>3</v>
      </c>
      <c r="FV23" s="9">
        <f t="shared" si="32"/>
        <v>3</v>
      </c>
      <c r="FW23" s="9">
        <f t="shared" si="32"/>
        <v>1</v>
      </c>
      <c r="FX23" s="9">
        <f t="shared" si="32"/>
        <v>3</v>
      </c>
      <c r="FY23" s="28">
        <f t="shared" si="32"/>
        <v>5</v>
      </c>
      <c r="FZ23" s="33">
        <f t="shared" si="32"/>
        <v>3</v>
      </c>
      <c r="GA23" s="9">
        <f t="shared" ref="GA23:GK23" si="33">SUM(GA21+GA22)</f>
        <v>3</v>
      </c>
      <c r="GB23" s="9">
        <f t="shared" si="33"/>
        <v>1</v>
      </c>
      <c r="GC23" s="9">
        <f t="shared" si="33"/>
        <v>6</v>
      </c>
      <c r="GD23" s="9">
        <f t="shared" si="33"/>
        <v>0</v>
      </c>
      <c r="GE23" s="9">
        <f t="shared" si="33"/>
        <v>1</v>
      </c>
      <c r="GF23" s="9">
        <f t="shared" si="33"/>
        <v>1</v>
      </c>
      <c r="GG23" s="9">
        <f t="shared" si="33"/>
        <v>5</v>
      </c>
      <c r="GH23" s="9">
        <f t="shared" si="33"/>
        <v>1</v>
      </c>
      <c r="GI23" s="9">
        <f t="shared" si="33"/>
        <v>2</v>
      </c>
      <c r="GJ23" s="9">
        <f t="shared" si="33"/>
        <v>4</v>
      </c>
      <c r="GK23" s="28">
        <f t="shared" si="33"/>
        <v>1</v>
      </c>
      <c r="GL23" s="33">
        <f>SUM(GL21+GL22)</f>
        <v>5</v>
      </c>
      <c r="GM23" s="9">
        <f t="shared" ref="GM23:GW23" si="34">SUM(GM21+GM22)</f>
        <v>6</v>
      </c>
      <c r="GN23" s="9">
        <f t="shared" si="34"/>
        <v>7</v>
      </c>
      <c r="GO23" s="9">
        <f t="shared" si="34"/>
        <v>6</v>
      </c>
      <c r="GP23" s="9">
        <f t="shared" si="34"/>
        <v>1</v>
      </c>
      <c r="GQ23" s="9">
        <f t="shared" si="34"/>
        <v>2</v>
      </c>
      <c r="GR23" s="9">
        <f t="shared" si="34"/>
        <v>6</v>
      </c>
      <c r="GS23" s="9">
        <f t="shared" si="34"/>
        <v>1</v>
      </c>
      <c r="GT23" s="9">
        <f t="shared" si="34"/>
        <v>3</v>
      </c>
      <c r="GU23" s="9">
        <f t="shared" si="34"/>
        <v>31</v>
      </c>
      <c r="GV23" s="9">
        <f t="shared" si="34"/>
        <v>5</v>
      </c>
      <c r="GW23" s="28">
        <f t="shared" si="34"/>
        <v>3</v>
      </c>
      <c r="GX23" s="28">
        <f t="shared" ref="GX23:HI23" si="35">SUM(GX21+GX22)</f>
        <v>4</v>
      </c>
      <c r="GY23" s="28">
        <f t="shared" si="35"/>
        <v>6</v>
      </c>
      <c r="GZ23" s="28">
        <f t="shared" si="35"/>
        <v>2</v>
      </c>
      <c r="HA23" s="28">
        <f t="shared" si="35"/>
        <v>3</v>
      </c>
      <c r="HB23" s="28">
        <f t="shared" si="35"/>
        <v>5</v>
      </c>
      <c r="HC23" s="28">
        <f t="shared" si="35"/>
        <v>7</v>
      </c>
      <c r="HD23" s="28">
        <f t="shared" si="35"/>
        <v>6</v>
      </c>
      <c r="HE23" s="28">
        <f t="shared" si="35"/>
        <v>5</v>
      </c>
      <c r="HF23" s="28">
        <f t="shared" si="35"/>
        <v>3</v>
      </c>
      <c r="HG23" s="28">
        <f t="shared" si="35"/>
        <v>9</v>
      </c>
      <c r="HH23" s="28">
        <f t="shared" si="35"/>
        <v>6</v>
      </c>
      <c r="HI23" s="28">
        <f t="shared" si="35"/>
        <v>8</v>
      </c>
      <c r="HJ23" s="28">
        <f t="shared" ref="HJ23:HU23" si="36">SUM(HJ21+HJ22)</f>
        <v>8</v>
      </c>
      <c r="HK23" s="28">
        <f t="shared" si="36"/>
        <v>4</v>
      </c>
      <c r="HL23" s="28">
        <f t="shared" si="36"/>
        <v>5</v>
      </c>
      <c r="HM23" s="28">
        <f t="shared" si="36"/>
        <v>2</v>
      </c>
      <c r="HN23" s="28">
        <f t="shared" si="36"/>
        <v>3</v>
      </c>
      <c r="HO23" s="28">
        <f t="shared" si="36"/>
        <v>8</v>
      </c>
      <c r="HP23" s="28">
        <f t="shared" si="36"/>
        <v>0</v>
      </c>
      <c r="HQ23" s="28">
        <f t="shared" si="36"/>
        <v>0</v>
      </c>
      <c r="HR23" s="28">
        <f t="shared" si="36"/>
        <v>0</v>
      </c>
      <c r="HS23" s="28">
        <f t="shared" si="36"/>
        <v>0</v>
      </c>
      <c r="HT23" s="28">
        <f t="shared" si="36"/>
        <v>0</v>
      </c>
      <c r="HU23" s="28">
        <f t="shared" si="36"/>
        <v>0</v>
      </c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  <c r="ADC23" s="4"/>
      <c r="ADD23" s="4"/>
      <c r="ADE23" s="4"/>
      <c r="ADF23" s="4"/>
      <c r="ADG23" s="4"/>
      <c r="ADH23" s="4"/>
      <c r="ADI23" s="4"/>
      <c r="ADJ23" s="4"/>
      <c r="ADK23" s="4"/>
      <c r="ADL23" s="4"/>
      <c r="ADM23" s="4"/>
      <c r="ADN23" s="4"/>
      <c r="ADO23" s="4"/>
      <c r="ADP23" s="4"/>
      <c r="ADQ23" s="4"/>
      <c r="ADR23" s="4"/>
      <c r="ADS23" s="4"/>
      <c r="ADT23" s="4"/>
      <c r="ADU23" s="4"/>
      <c r="ADV23" s="4"/>
      <c r="ADW23" s="4"/>
      <c r="ADX23" s="4"/>
      <c r="ADY23" s="4"/>
      <c r="ADZ23" s="4"/>
      <c r="AEA23" s="4"/>
      <c r="AEB23" s="4"/>
      <c r="AEC23" s="4"/>
      <c r="AED23" s="4"/>
      <c r="AEE23" s="4"/>
      <c r="AEF23" s="4"/>
      <c r="AEG23" s="4"/>
      <c r="AEH23" s="4"/>
      <c r="AEI23" s="4"/>
      <c r="AEJ23" s="4"/>
      <c r="AEK23" s="4"/>
      <c r="AEL23" s="4"/>
      <c r="AEM23" s="4"/>
      <c r="AEN23" s="4"/>
      <c r="AEO23" s="4"/>
      <c r="AEP23" s="4"/>
      <c r="AEQ23" s="4"/>
      <c r="AER23" s="4"/>
      <c r="AES23" s="4"/>
      <c r="AET23" s="4"/>
      <c r="AEU23" s="4"/>
      <c r="AEV23" s="4"/>
      <c r="AEW23" s="4"/>
      <c r="AEX23" s="4"/>
      <c r="AEY23" s="4"/>
      <c r="AEZ23" s="4"/>
      <c r="AFA23" s="4"/>
      <c r="AFB23" s="4"/>
      <c r="AFC23" s="4"/>
      <c r="AFD23" s="4"/>
      <c r="AFE23" s="4"/>
      <c r="AFF23" s="4"/>
      <c r="AFG23" s="4"/>
      <c r="AFH23" s="4"/>
      <c r="AFI23" s="4"/>
      <c r="AFJ23" s="4"/>
      <c r="AFK23" s="4"/>
      <c r="AFL23" s="4"/>
      <c r="AFM23" s="4"/>
      <c r="AFN23" s="4"/>
      <c r="AFO23" s="4"/>
      <c r="AFP23" s="4"/>
      <c r="AFQ23" s="4"/>
      <c r="AFR23" s="4"/>
      <c r="AFS23" s="4"/>
      <c r="AFT23" s="4"/>
      <c r="AFU23" s="4"/>
      <c r="AFV23" s="4"/>
      <c r="AFW23" s="4"/>
      <c r="AFX23" s="4"/>
      <c r="AFY23" s="4"/>
      <c r="AFZ23" s="4"/>
      <c r="AGA23" s="4"/>
      <c r="AGB23" s="4"/>
      <c r="AGC23" s="4"/>
      <c r="AGD23" s="4"/>
      <c r="AGE23" s="4"/>
      <c r="AGF23" s="4"/>
      <c r="AGG23" s="4"/>
      <c r="AGH23" s="4"/>
      <c r="AGI23" s="4"/>
      <c r="AGJ23" s="4"/>
      <c r="AGK23" s="4"/>
      <c r="AGL23" s="4"/>
      <c r="AGM23" s="4"/>
      <c r="AGN23" s="4"/>
      <c r="AGO23" s="4"/>
      <c r="AGP23" s="4"/>
      <c r="AGQ23" s="4"/>
      <c r="AGR23" s="4"/>
      <c r="AGS23" s="4"/>
      <c r="AGT23" s="4"/>
      <c r="AGU23" s="4"/>
      <c r="AGV23" s="4"/>
      <c r="AGW23" s="4"/>
      <c r="AGX23" s="4"/>
      <c r="AGY23" s="4"/>
      <c r="AGZ23" s="4"/>
      <c r="AHA23" s="4"/>
      <c r="AHB23" s="4"/>
      <c r="AHC23" s="4"/>
      <c r="AHD23" s="4"/>
      <c r="AHE23" s="4"/>
      <c r="AHF23" s="4"/>
      <c r="AHG23" s="4"/>
      <c r="AHH23" s="4"/>
      <c r="AHI23" s="4"/>
      <c r="AHJ23" s="4"/>
      <c r="AHK23" s="4"/>
      <c r="AHL23" s="4"/>
      <c r="AHM23" s="4"/>
      <c r="AHN23" s="4"/>
      <c r="AHO23" s="4"/>
      <c r="AHP23" s="4"/>
      <c r="AHQ23" s="4"/>
      <c r="AHR23" s="4"/>
      <c r="AHS23" s="4"/>
      <c r="AHT23" s="4"/>
      <c r="AHU23" s="4"/>
      <c r="AHV23" s="4"/>
      <c r="AHW23" s="4"/>
      <c r="AHX23" s="4"/>
      <c r="AHY23" s="4"/>
      <c r="AHZ23" s="4"/>
      <c r="AIA23" s="4"/>
      <c r="AIB23" s="4"/>
      <c r="AIC23" s="4"/>
      <c r="AID23" s="4"/>
      <c r="AIE23" s="4"/>
      <c r="AIF23" s="4"/>
      <c r="AIG23" s="4"/>
      <c r="AIH23" s="4"/>
      <c r="AII23" s="4"/>
      <c r="AIJ23" s="4"/>
      <c r="AIK23" s="4"/>
      <c r="AIL23" s="4"/>
      <c r="AIM23" s="4"/>
      <c r="AIN23" s="4"/>
      <c r="AIO23" s="4"/>
      <c r="AIP23" s="4"/>
      <c r="AIQ23" s="4"/>
      <c r="AIR23" s="4"/>
      <c r="AIS23" s="4"/>
      <c r="AIT23" s="4"/>
      <c r="AIU23" s="4"/>
      <c r="AIV23" s="4"/>
      <c r="AIW23" s="4"/>
      <c r="AIX23" s="4"/>
      <c r="AIY23" s="4"/>
      <c r="AIZ23" s="4"/>
      <c r="AJA23" s="4"/>
      <c r="AJB23" s="4"/>
      <c r="AJC23" s="4"/>
      <c r="AJD23" s="4"/>
      <c r="AJE23" s="4"/>
      <c r="AJF23" s="4"/>
      <c r="AJG23" s="4"/>
      <c r="AJH23" s="4"/>
      <c r="AJI23" s="4"/>
      <c r="AJJ23" s="4"/>
      <c r="AJK23" s="4"/>
      <c r="AJL23" s="4"/>
      <c r="AJM23" s="4"/>
      <c r="AJN23" s="4"/>
      <c r="AJO23" s="4"/>
      <c r="AJP23" s="4"/>
      <c r="AJQ23" s="4"/>
      <c r="AJR23" s="4"/>
      <c r="AJS23" s="4"/>
      <c r="AJT23" s="4"/>
      <c r="AJU23" s="4"/>
      <c r="AJV23" s="4"/>
      <c r="AJW23" s="4"/>
      <c r="AJX23" s="4"/>
      <c r="AJY23" s="4"/>
      <c r="AJZ23" s="4"/>
      <c r="AKA23" s="4"/>
      <c r="AKB23" s="4"/>
      <c r="AKC23" s="4"/>
      <c r="AKD23" s="4"/>
      <c r="AKE23" s="4"/>
      <c r="AKF23" s="4"/>
      <c r="AKG23" s="4"/>
      <c r="AKH23" s="4"/>
      <c r="AKI23" s="4"/>
      <c r="AKJ23" s="4"/>
      <c r="AKK23" s="4"/>
      <c r="AKL23" s="4"/>
      <c r="AKM23" s="4"/>
      <c r="AKN23" s="4"/>
      <c r="AKO23" s="4"/>
      <c r="AKP23" s="4"/>
      <c r="AKQ23" s="4"/>
      <c r="AKR23" s="4"/>
      <c r="AKS23" s="4"/>
      <c r="AKT23" s="4"/>
      <c r="AKU23" s="4"/>
      <c r="AKV23" s="4"/>
      <c r="AKW23" s="4"/>
      <c r="AKX23" s="4"/>
      <c r="AKY23" s="4"/>
      <c r="AKZ23" s="4"/>
      <c r="ALA23" s="4"/>
      <c r="ALB23" s="4"/>
      <c r="ALC23" s="4"/>
      <c r="ALD23" s="4"/>
      <c r="ALE23" s="4"/>
      <c r="ALF23" s="4"/>
      <c r="ALG23" s="4"/>
      <c r="ALH23" s="4"/>
      <c r="ALI23" s="4"/>
      <c r="ALJ23" s="4"/>
      <c r="ALK23" s="4"/>
      <c r="ALL23" s="4"/>
      <c r="ALM23" s="4"/>
      <c r="ALN23" s="4"/>
      <c r="ALO23" s="4"/>
      <c r="ALP23" s="4"/>
      <c r="ALQ23" s="4"/>
      <c r="ALR23" s="4"/>
      <c r="ALS23" s="4"/>
      <c r="ALT23" s="4"/>
      <c r="ALU23" s="4"/>
      <c r="ALV23" s="4"/>
      <c r="ALW23" s="4"/>
      <c r="ALX23" s="4"/>
      <c r="ALY23" s="4"/>
      <c r="ALZ23" s="4"/>
      <c r="AMA23" s="4"/>
      <c r="AMB23" s="4"/>
      <c r="AMC23" s="4"/>
      <c r="AMD23" s="4"/>
      <c r="AME23" s="4"/>
      <c r="AMF23" s="4"/>
      <c r="AMG23" s="4"/>
      <c r="AMH23" s="4"/>
      <c r="AMI23" s="4"/>
      <c r="AMJ23" s="4"/>
      <c r="AMK23" s="4"/>
      <c r="AML23" s="4"/>
      <c r="AMM23" s="4"/>
      <c r="AMN23" s="4"/>
      <c r="AMO23" s="4"/>
      <c r="AMP23" s="4"/>
      <c r="AMQ23" s="4"/>
      <c r="AMR23" s="4"/>
      <c r="AMS23" s="4"/>
      <c r="AMT23" s="4"/>
      <c r="AMU23" s="4"/>
      <c r="AMV23" s="4"/>
      <c r="AMW23" s="4"/>
      <c r="AMX23" s="4"/>
      <c r="AMY23" s="4"/>
      <c r="AMZ23" s="4"/>
      <c r="ANA23" s="4"/>
      <c r="ANB23" s="4"/>
      <c r="ANC23" s="4"/>
      <c r="AND23" s="4"/>
      <c r="ANE23" s="4"/>
      <c r="ANF23" s="4"/>
      <c r="ANG23" s="4"/>
      <c r="ANH23" s="4"/>
      <c r="ANI23" s="4"/>
      <c r="ANJ23" s="4"/>
      <c r="ANK23" s="4"/>
      <c r="ANL23" s="4"/>
      <c r="ANM23" s="4"/>
      <c r="ANN23" s="4"/>
      <c r="ANO23" s="4"/>
      <c r="ANP23" s="4"/>
      <c r="ANQ23" s="4"/>
      <c r="ANR23" s="4"/>
      <c r="ANS23" s="4"/>
      <c r="ANT23" s="4"/>
      <c r="ANU23" s="4"/>
      <c r="ANV23" s="4"/>
      <c r="ANW23" s="4"/>
      <c r="ANX23" s="4"/>
      <c r="ANY23" s="4"/>
      <c r="ANZ23" s="4"/>
      <c r="AOA23" s="4"/>
      <c r="AOB23" s="4"/>
      <c r="AOC23" s="4"/>
      <c r="AOD23" s="4"/>
      <c r="AOE23" s="4"/>
      <c r="AOF23" s="4"/>
      <c r="AOG23" s="4"/>
      <c r="AOH23" s="4"/>
      <c r="AOI23" s="4"/>
      <c r="AOJ23" s="4"/>
      <c r="AOK23" s="4"/>
      <c r="AOL23" s="4"/>
      <c r="AOM23" s="4"/>
      <c r="AON23" s="4"/>
      <c r="AOO23" s="4"/>
      <c r="AOP23" s="4"/>
      <c r="AOQ23" s="4"/>
      <c r="AOR23" s="4"/>
      <c r="AOS23" s="4"/>
      <c r="AOT23" s="4"/>
      <c r="AOU23" s="4"/>
      <c r="AOV23" s="4"/>
      <c r="AOW23" s="4"/>
      <c r="AOX23" s="4"/>
      <c r="AOY23" s="4"/>
      <c r="AOZ23" s="4"/>
      <c r="APA23" s="4"/>
      <c r="APB23" s="4"/>
      <c r="APC23" s="4"/>
      <c r="APD23" s="4"/>
      <c r="APE23" s="4"/>
      <c r="APF23" s="4"/>
      <c r="APG23" s="4"/>
      <c r="APH23" s="4"/>
      <c r="API23" s="4"/>
      <c r="APJ23" s="4"/>
      <c r="APK23" s="4"/>
      <c r="APL23" s="4"/>
      <c r="APM23" s="4"/>
      <c r="APN23" s="4"/>
      <c r="APO23" s="4"/>
      <c r="APP23" s="4"/>
      <c r="APQ23" s="4"/>
      <c r="APR23" s="4"/>
      <c r="APS23" s="4"/>
      <c r="APT23" s="4"/>
      <c r="APU23" s="4"/>
      <c r="APV23" s="4"/>
      <c r="APW23" s="4"/>
      <c r="APX23" s="4"/>
      <c r="APY23" s="4"/>
      <c r="APZ23" s="4"/>
      <c r="AQA23" s="4"/>
      <c r="AQB23" s="4"/>
      <c r="AQC23" s="4"/>
      <c r="AQD23" s="4"/>
      <c r="AQE23" s="4"/>
      <c r="AQF23" s="4"/>
      <c r="AQG23" s="4"/>
      <c r="AQH23" s="4"/>
      <c r="AQI23" s="4"/>
      <c r="AQJ23" s="4"/>
      <c r="AQK23" s="4"/>
      <c r="AQL23" s="4"/>
      <c r="AQM23" s="4"/>
      <c r="AQN23" s="4"/>
      <c r="AQO23" s="4"/>
      <c r="AQP23" s="4"/>
      <c r="AQQ23" s="4"/>
      <c r="AQR23" s="4"/>
      <c r="AQS23" s="4"/>
      <c r="AQT23" s="4"/>
      <c r="AQU23" s="4"/>
      <c r="AQV23" s="4"/>
      <c r="AQW23" s="4"/>
      <c r="AQX23" s="4"/>
      <c r="AQY23" s="4"/>
      <c r="AQZ23" s="4"/>
      <c r="ARA23" s="4"/>
      <c r="ARB23" s="4"/>
      <c r="ARC23" s="4"/>
      <c r="ARD23" s="4"/>
      <c r="ARE23" s="4"/>
      <c r="ARF23" s="4"/>
      <c r="ARG23" s="4"/>
      <c r="ARH23" s="4"/>
      <c r="ARI23" s="4"/>
      <c r="ARJ23" s="4"/>
      <c r="ARK23" s="4"/>
      <c r="ARL23" s="4"/>
      <c r="ARM23" s="4"/>
      <c r="ARN23" s="4"/>
      <c r="ARO23" s="4"/>
      <c r="ARP23" s="4"/>
      <c r="ARQ23" s="4"/>
      <c r="ARR23" s="4"/>
      <c r="ARS23" s="4"/>
      <c r="ART23" s="4"/>
      <c r="ARU23" s="4"/>
      <c r="ARV23" s="4"/>
      <c r="ARW23" s="4"/>
      <c r="ARX23" s="4"/>
      <c r="ARY23" s="4"/>
      <c r="ARZ23" s="4"/>
      <c r="ASA23" s="4"/>
      <c r="ASB23" s="4"/>
      <c r="ASC23" s="4"/>
      <c r="ASD23" s="4"/>
      <c r="ASE23" s="4"/>
      <c r="ASF23" s="4"/>
      <c r="ASG23" s="4"/>
      <c r="ASH23" s="4"/>
      <c r="ASI23" s="4"/>
      <c r="ASJ23" s="4"/>
      <c r="ASK23" s="4"/>
      <c r="ASL23" s="4"/>
      <c r="ASM23" s="4"/>
      <c r="ASN23" s="4"/>
      <c r="ASO23" s="4"/>
      <c r="ASP23" s="4"/>
      <c r="ASQ23" s="4"/>
      <c r="ASR23" s="4"/>
      <c r="ASS23" s="4"/>
      <c r="AST23" s="4"/>
      <c r="ASU23" s="4"/>
      <c r="ASV23" s="4"/>
      <c r="ASW23" s="4"/>
      <c r="ASX23" s="4"/>
      <c r="ASY23" s="4"/>
      <c r="ASZ23" s="4"/>
      <c r="ATA23" s="4"/>
      <c r="ATB23" s="4"/>
      <c r="ATC23" s="4"/>
      <c r="ATD23" s="4"/>
      <c r="ATE23" s="4"/>
      <c r="ATF23" s="4"/>
      <c r="ATG23" s="4"/>
      <c r="ATH23" s="4"/>
      <c r="ATI23" s="4"/>
      <c r="ATJ23" s="4"/>
      <c r="ATK23" s="4"/>
      <c r="ATL23" s="4"/>
      <c r="ATM23" s="4"/>
      <c r="ATN23" s="4"/>
      <c r="ATO23" s="4"/>
      <c r="ATP23" s="4"/>
      <c r="ATQ23" s="4"/>
      <c r="ATR23" s="4"/>
      <c r="ATS23" s="4"/>
      <c r="ATT23" s="4"/>
      <c r="ATU23" s="4"/>
      <c r="ATV23" s="4"/>
      <c r="ATW23" s="4"/>
      <c r="ATX23" s="4"/>
      <c r="ATY23" s="4"/>
      <c r="ATZ23" s="4"/>
      <c r="AUA23" s="4"/>
      <c r="AUB23" s="4"/>
      <c r="AUC23" s="4"/>
      <c r="AUD23" s="4"/>
      <c r="AUE23" s="4"/>
      <c r="AUF23" s="4"/>
      <c r="AUG23" s="4"/>
      <c r="AUH23" s="4"/>
      <c r="AUI23" s="4"/>
      <c r="AUJ23" s="4"/>
      <c r="AUK23" s="4"/>
      <c r="AUL23" s="4"/>
      <c r="AUM23" s="4"/>
      <c r="AUN23" s="4"/>
      <c r="AUO23" s="4"/>
      <c r="AUP23" s="4"/>
      <c r="AUQ23" s="4"/>
      <c r="AUR23" s="4"/>
      <c r="AUS23" s="4"/>
      <c r="AUT23" s="4"/>
      <c r="AUU23" s="4"/>
      <c r="AUV23" s="4"/>
      <c r="AUW23" s="4"/>
      <c r="AUX23" s="4"/>
      <c r="AUY23" s="4"/>
      <c r="AUZ23" s="4"/>
      <c r="AVA23" s="4"/>
      <c r="AVB23" s="4"/>
      <c r="AVC23" s="4"/>
      <c r="AVD23" s="4"/>
      <c r="AVE23" s="4"/>
      <c r="AVF23" s="4"/>
      <c r="AVG23" s="4"/>
      <c r="AVH23" s="4"/>
      <c r="AVI23" s="4"/>
      <c r="AVJ23" s="4"/>
      <c r="AVK23" s="4"/>
      <c r="AVL23" s="4"/>
      <c r="AVM23" s="4"/>
      <c r="AVN23" s="4"/>
      <c r="AVO23" s="4"/>
      <c r="AVP23" s="4"/>
      <c r="AVQ23" s="4"/>
      <c r="AVR23" s="4"/>
      <c r="AVS23" s="4"/>
      <c r="AVT23" s="4"/>
      <c r="AVU23" s="4"/>
      <c r="AVV23" s="4"/>
      <c r="AVW23" s="4"/>
      <c r="AVX23" s="4"/>
      <c r="AVY23" s="4"/>
      <c r="AVZ23" s="4"/>
      <c r="AWA23" s="4"/>
      <c r="AWB23" s="4"/>
      <c r="AWC23" s="4"/>
      <c r="AWD23" s="4"/>
      <c r="AWE23" s="4"/>
      <c r="AWF23" s="4"/>
      <c r="AWG23" s="4"/>
      <c r="AWH23" s="4"/>
      <c r="AWI23" s="4"/>
      <c r="AWJ23" s="4"/>
      <c r="AWK23" s="4"/>
      <c r="AWL23" s="4"/>
      <c r="AWM23" s="4"/>
      <c r="AWN23" s="4"/>
      <c r="AWO23" s="4"/>
      <c r="AWP23" s="4"/>
      <c r="AWQ23" s="4"/>
      <c r="AWR23" s="4"/>
      <c r="AWS23" s="4"/>
      <c r="AWT23" s="4"/>
      <c r="AWU23" s="4"/>
      <c r="AWV23" s="4"/>
      <c r="AWW23" s="4"/>
      <c r="AWX23" s="4"/>
      <c r="AWY23" s="4"/>
      <c r="AWZ23" s="4"/>
      <c r="AXA23" s="4"/>
      <c r="AXB23" s="4"/>
      <c r="AXC23" s="4"/>
      <c r="AXD23" s="4"/>
      <c r="AXE23" s="4"/>
      <c r="AXF23" s="4"/>
      <c r="AXG23" s="4"/>
      <c r="AXH23" s="4"/>
      <c r="AXI23" s="4"/>
      <c r="AXJ23" s="4"/>
      <c r="AXK23" s="4"/>
      <c r="AXL23" s="4"/>
      <c r="AXM23" s="4"/>
      <c r="AXN23" s="4"/>
      <c r="AXO23" s="4"/>
      <c r="AXP23" s="4"/>
      <c r="AXQ23" s="4"/>
      <c r="AXR23" s="4"/>
      <c r="AXS23" s="4"/>
      <c r="AXT23" s="4"/>
      <c r="AXU23" s="4"/>
      <c r="AXV23" s="4"/>
      <c r="AXW23" s="4"/>
      <c r="AXX23" s="4"/>
      <c r="AXY23" s="4"/>
      <c r="AXZ23" s="4"/>
      <c r="AYA23" s="4"/>
      <c r="AYB23" s="4"/>
      <c r="AYC23" s="4"/>
      <c r="AYD23" s="4"/>
      <c r="AYE23" s="4"/>
      <c r="AYF23" s="4"/>
      <c r="AYG23" s="4"/>
      <c r="AYH23" s="4"/>
      <c r="AYI23" s="4"/>
      <c r="AYJ23" s="4"/>
      <c r="AYK23" s="4"/>
      <c r="AYL23" s="4"/>
      <c r="AYM23" s="4"/>
      <c r="AYN23" s="4"/>
      <c r="AYO23" s="4"/>
      <c r="AYP23" s="4"/>
      <c r="AYQ23" s="4"/>
      <c r="AYR23" s="4"/>
      <c r="AYS23" s="4"/>
      <c r="AYT23" s="4"/>
      <c r="AYU23" s="4"/>
      <c r="AYV23" s="4"/>
      <c r="AYW23" s="4"/>
      <c r="AYX23" s="4"/>
      <c r="AYY23" s="4"/>
      <c r="AYZ23" s="4"/>
      <c r="AZA23" s="4"/>
      <c r="AZB23" s="4"/>
      <c r="AZC23" s="4"/>
      <c r="AZD23" s="4"/>
      <c r="AZE23" s="4"/>
      <c r="AZF23" s="4"/>
      <c r="AZG23" s="4"/>
      <c r="AZH23" s="4"/>
      <c r="AZI23" s="4"/>
      <c r="AZJ23" s="4"/>
      <c r="AZK23" s="4"/>
      <c r="AZL23" s="4"/>
      <c r="AZM23" s="4"/>
      <c r="AZN23" s="4"/>
      <c r="AZO23" s="4"/>
      <c r="AZP23" s="4"/>
      <c r="AZQ23" s="4"/>
      <c r="AZR23" s="4"/>
      <c r="AZS23" s="4"/>
      <c r="AZT23" s="4"/>
      <c r="AZU23" s="4"/>
      <c r="AZV23" s="4"/>
      <c r="AZW23" s="4"/>
      <c r="AZX23" s="4"/>
      <c r="AZY23" s="4"/>
      <c r="AZZ23" s="4"/>
      <c r="BAA23" s="4"/>
      <c r="BAB23" s="4"/>
      <c r="BAC23" s="4"/>
      <c r="BAD23" s="4"/>
      <c r="BAE23" s="4"/>
      <c r="BAF23" s="4"/>
      <c r="BAG23" s="4"/>
      <c r="BAH23" s="4"/>
      <c r="BAI23" s="4"/>
      <c r="BAJ23" s="4"/>
      <c r="BAK23" s="4"/>
      <c r="BAL23" s="4"/>
      <c r="BAM23" s="4"/>
      <c r="BAN23" s="4"/>
      <c r="BAO23" s="4"/>
      <c r="BAP23" s="4"/>
      <c r="BAQ23" s="4"/>
      <c r="BAR23" s="4"/>
      <c r="BAS23" s="4"/>
      <c r="BAT23" s="4"/>
      <c r="BAU23" s="4"/>
      <c r="BAV23" s="4"/>
      <c r="BAW23" s="4"/>
      <c r="BAX23" s="4"/>
      <c r="BAY23" s="4"/>
      <c r="BAZ23" s="4"/>
      <c r="BBA23" s="4"/>
      <c r="BBB23" s="4"/>
      <c r="BBC23" s="4"/>
      <c r="BBD23" s="4"/>
      <c r="BBE23" s="4"/>
      <c r="BBF23" s="4"/>
      <c r="BBG23" s="4"/>
      <c r="BBH23" s="4"/>
      <c r="BBI23" s="4"/>
      <c r="BBJ23" s="4"/>
      <c r="BBK23" s="4"/>
      <c r="BBL23" s="4"/>
      <c r="BBM23" s="4"/>
      <c r="BBN23" s="4"/>
      <c r="BBO23" s="4"/>
      <c r="BBP23" s="4"/>
      <c r="BBQ23" s="4"/>
      <c r="BBR23" s="4"/>
      <c r="BBS23" s="4"/>
      <c r="BBT23" s="4"/>
      <c r="BBU23" s="4"/>
      <c r="BBV23" s="4"/>
      <c r="BBW23" s="4"/>
      <c r="BBX23" s="4"/>
      <c r="BBY23" s="4"/>
      <c r="BBZ23" s="4"/>
      <c r="BCA23" s="4"/>
      <c r="BCB23" s="4"/>
      <c r="BCC23" s="4"/>
      <c r="BCD23" s="4"/>
      <c r="BCE23" s="4"/>
      <c r="BCF23" s="4"/>
      <c r="BCG23" s="4"/>
      <c r="BCH23" s="4"/>
      <c r="BCI23" s="4"/>
      <c r="BCJ23" s="4"/>
      <c r="BCK23" s="4"/>
      <c r="BCL23" s="4"/>
      <c r="BCM23" s="4"/>
      <c r="BCN23" s="4"/>
      <c r="BCO23" s="4"/>
      <c r="BCP23" s="4"/>
      <c r="BCQ23" s="4"/>
      <c r="BCR23" s="4"/>
      <c r="BCS23" s="4"/>
      <c r="BCT23" s="4"/>
      <c r="BCU23" s="4"/>
      <c r="BCV23" s="4"/>
      <c r="BCW23" s="4"/>
      <c r="BCX23" s="4"/>
      <c r="BCY23" s="4"/>
      <c r="BCZ23" s="4"/>
      <c r="BDA23" s="4"/>
      <c r="BDB23" s="4"/>
      <c r="BDC23" s="4"/>
      <c r="BDD23" s="4"/>
      <c r="BDE23" s="4"/>
      <c r="BDF23" s="4"/>
      <c r="BDG23" s="4"/>
      <c r="BDH23" s="4"/>
      <c r="BDI23" s="4"/>
      <c r="BDJ23" s="4"/>
      <c r="BDK23" s="4"/>
      <c r="BDL23" s="4"/>
      <c r="BDM23" s="4"/>
      <c r="BDN23" s="4"/>
      <c r="BDO23" s="4"/>
      <c r="BDP23" s="4"/>
      <c r="BDQ23" s="4"/>
      <c r="BDR23" s="4"/>
      <c r="BDS23" s="4"/>
      <c r="BDT23" s="4"/>
      <c r="BDU23" s="4"/>
      <c r="BDV23" s="4"/>
      <c r="BDW23" s="4"/>
      <c r="BDX23" s="4"/>
      <c r="BDY23" s="4"/>
      <c r="BDZ23" s="4"/>
      <c r="BEA23" s="4"/>
      <c r="BEB23" s="4"/>
      <c r="BEC23" s="4"/>
      <c r="BED23" s="4"/>
      <c r="BEE23" s="4"/>
      <c r="BEF23" s="4"/>
      <c r="BEG23" s="4"/>
      <c r="BEH23" s="4"/>
      <c r="BEI23" s="4"/>
      <c r="BEJ23" s="4"/>
      <c r="BEK23" s="4"/>
      <c r="BEL23" s="4"/>
      <c r="BEM23" s="4"/>
      <c r="BEN23" s="4"/>
      <c r="BEO23" s="4"/>
      <c r="BEP23" s="4"/>
      <c r="BEQ23" s="4"/>
      <c r="BER23" s="4"/>
      <c r="BES23" s="4"/>
      <c r="BET23" s="4"/>
      <c r="BEU23" s="4"/>
      <c r="BEV23" s="4"/>
      <c r="BEW23" s="4"/>
      <c r="BEX23" s="4"/>
      <c r="BEY23" s="4"/>
      <c r="BEZ23" s="4"/>
      <c r="BFA23" s="4"/>
      <c r="BFB23" s="4"/>
      <c r="BFC23" s="4"/>
      <c r="BFD23" s="4"/>
      <c r="BFE23" s="4"/>
      <c r="BFF23" s="4"/>
      <c r="BFG23" s="4"/>
      <c r="BFH23" s="4"/>
      <c r="BFI23" s="4"/>
      <c r="BFJ23" s="4"/>
      <c r="BFK23" s="4"/>
      <c r="BFL23" s="4"/>
      <c r="BFM23" s="4"/>
      <c r="BFN23" s="4"/>
      <c r="BFO23" s="4"/>
      <c r="BFP23" s="4"/>
      <c r="BFQ23" s="4"/>
      <c r="BFR23" s="4"/>
      <c r="BFS23" s="4"/>
      <c r="BFT23" s="4"/>
      <c r="BFU23" s="4"/>
      <c r="BFV23" s="4"/>
      <c r="BFW23" s="4"/>
      <c r="BFX23" s="4"/>
      <c r="BFY23" s="4"/>
      <c r="BFZ23" s="4"/>
      <c r="BGA23" s="4"/>
      <c r="BGB23" s="4"/>
      <c r="BGC23" s="4"/>
      <c r="BGD23" s="4"/>
      <c r="BGE23" s="4"/>
      <c r="BGF23" s="4"/>
      <c r="BGG23" s="4"/>
      <c r="BGH23" s="4"/>
      <c r="BGI23" s="4"/>
      <c r="BGJ23" s="4"/>
      <c r="BGK23" s="4"/>
      <c r="BGL23" s="4"/>
      <c r="BGM23" s="4"/>
      <c r="BGN23" s="4"/>
      <c r="BGO23" s="4"/>
      <c r="BGP23" s="4"/>
      <c r="BGQ23" s="4"/>
      <c r="BGR23" s="4"/>
      <c r="BGS23" s="4"/>
      <c r="BGT23" s="4"/>
      <c r="BGU23" s="4"/>
      <c r="BGV23" s="4"/>
      <c r="BGW23" s="4"/>
      <c r="BGX23" s="4"/>
      <c r="BGY23" s="4"/>
      <c r="BGZ23" s="4"/>
      <c r="BHA23" s="4"/>
      <c r="BHB23" s="4"/>
      <c r="BHC23" s="4"/>
      <c r="BHD23" s="4"/>
      <c r="BHE23" s="4"/>
      <c r="BHF23" s="4"/>
      <c r="BHG23" s="4"/>
      <c r="BHH23" s="4"/>
      <c r="BHI23" s="4"/>
      <c r="BHJ23" s="4"/>
      <c r="BHK23" s="4"/>
      <c r="BHL23" s="4"/>
      <c r="BHM23" s="4"/>
      <c r="BHN23" s="4"/>
      <c r="BHO23" s="4"/>
      <c r="BHP23" s="4"/>
      <c r="BHQ23" s="4"/>
      <c r="BHR23" s="4"/>
      <c r="BHS23" s="4"/>
      <c r="BHT23" s="4"/>
      <c r="BHU23" s="4"/>
      <c r="BHV23" s="4"/>
      <c r="BHW23" s="4"/>
      <c r="BHX23" s="4"/>
      <c r="BHY23" s="4"/>
      <c r="BHZ23" s="4"/>
      <c r="BIA23" s="4"/>
      <c r="BIB23" s="4"/>
      <c r="BIC23" s="4"/>
      <c r="BID23" s="4"/>
      <c r="BIE23" s="4"/>
      <c r="BIF23" s="4"/>
      <c r="BIG23" s="4"/>
      <c r="BIH23" s="4"/>
      <c r="BII23" s="4"/>
      <c r="BIJ23" s="4"/>
      <c r="BIK23" s="4"/>
      <c r="BIL23" s="4"/>
      <c r="BIM23" s="4"/>
      <c r="BIN23" s="4"/>
      <c r="BIO23" s="4"/>
      <c r="BIP23" s="4"/>
      <c r="BIQ23" s="4"/>
      <c r="BIR23" s="4"/>
      <c r="BIS23" s="4"/>
      <c r="BIT23" s="4"/>
      <c r="BIU23" s="4"/>
      <c r="BIV23" s="4"/>
      <c r="BIW23" s="4"/>
      <c r="BIX23" s="4"/>
      <c r="BIY23" s="4"/>
      <c r="BIZ23" s="4"/>
      <c r="BJA23" s="4"/>
      <c r="BJB23" s="4"/>
      <c r="BJC23" s="4"/>
      <c r="BJD23" s="4"/>
      <c r="BJE23" s="4"/>
      <c r="BJF23" s="4"/>
      <c r="BJG23" s="4"/>
      <c r="BJH23" s="4"/>
      <c r="BJI23" s="4"/>
      <c r="BJJ23" s="4"/>
      <c r="BJK23" s="4"/>
      <c r="BJL23" s="4"/>
      <c r="BJM23" s="4"/>
      <c r="BJN23" s="4"/>
      <c r="BJO23" s="4"/>
      <c r="BJP23" s="4"/>
      <c r="BJQ23" s="4"/>
      <c r="BJR23" s="4"/>
      <c r="BJS23" s="4"/>
      <c r="BJT23" s="4"/>
      <c r="BJU23" s="4"/>
      <c r="BJV23" s="4"/>
      <c r="BJW23" s="4"/>
      <c r="BJX23" s="4"/>
      <c r="BJY23" s="4"/>
      <c r="BJZ23" s="4"/>
      <c r="BKA23" s="4"/>
      <c r="BKB23" s="4"/>
      <c r="BKC23" s="4"/>
      <c r="BKD23" s="4"/>
      <c r="BKE23" s="4"/>
      <c r="BKF23" s="4"/>
      <c r="BKG23" s="4"/>
      <c r="BKH23" s="4"/>
      <c r="BKI23" s="4"/>
      <c r="BKJ23" s="4"/>
      <c r="BKK23" s="4"/>
      <c r="BKL23" s="4"/>
      <c r="BKM23" s="4"/>
      <c r="BKN23" s="4"/>
      <c r="BKO23" s="4"/>
      <c r="BKP23" s="4"/>
      <c r="BKQ23" s="4"/>
      <c r="BKR23" s="4"/>
      <c r="BKS23" s="4"/>
      <c r="BKT23" s="4"/>
      <c r="BKU23" s="4"/>
      <c r="BKV23" s="4"/>
      <c r="BKW23" s="4"/>
      <c r="BKX23" s="4"/>
      <c r="BKY23" s="4"/>
      <c r="BKZ23" s="4"/>
      <c r="BLA23" s="4"/>
      <c r="BLB23" s="4"/>
      <c r="BLC23" s="4"/>
      <c r="BLD23" s="4"/>
      <c r="BLE23" s="4"/>
      <c r="BLF23" s="4"/>
      <c r="BLG23" s="4"/>
      <c r="BLH23" s="4"/>
      <c r="BLI23" s="4"/>
      <c r="BLJ23" s="4"/>
      <c r="BLK23" s="4"/>
      <c r="BLL23" s="4"/>
      <c r="BLM23" s="4"/>
      <c r="BLN23" s="4"/>
      <c r="BLO23" s="4"/>
      <c r="BLP23" s="4"/>
      <c r="BLQ23" s="4"/>
      <c r="BLR23" s="4"/>
      <c r="BLS23" s="4"/>
      <c r="BLT23" s="4"/>
      <c r="BLU23" s="4"/>
      <c r="BLV23" s="4"/>
      <c r="BLW23" s="4"/>
      <c r="BLX23" s="4"/>
      <c r="BLY23" s="4"/>
      <c r="BLZ23" s="4"/>
      <c r="BMA23" s="4"/>
      <c r="BMB23" s="4"/>
      <c r="BMC23" s="4"/>
      <c r="BMD23" s="4"/>
      <c r="BME23" s="4"/>
      <c r="BMF23" s="4"/>
      <c r="BMG23" s="4"/>
      <c r="BMH23" s="4"/>
      <c r="BMI23" s="4"/>
      <c r="BMJ23" s="4"/>
      <c r="BMK23" s="4"/>
      <c r="BML23" s="4"/>
      <c r="BMM23" s="4"/>
      <c r="BMN23" s="4"/>
      <c r="BMO23" s="4"/>
      <c r="BMP23" s="4"/>
      <c r="BMQ23" s="4"/>
      <c r="BMR23" s="4"/>
      <c r="BMS23" s="4"/>
      <c r="BMT23" s="4"/>
      <c r="BMU23" s="4"/>
      <c r="BMV23" s="4"/>
      <c r="BMW23" s="4"/>
      <c r="BMX23" s="4"/>
      <c r="BMY23" s="4"/>
      <c r="BMZ23" s="4"/>
      <c r="BNA23" s="4"/>
      <c r="BNB23" s="4"/>
      <c r="BNC23" s="4"/>
      <c r="BND23" s="4"/>
      <c r="BNE23" s="4"/>
      <c r="BNF23" s="4"/>
      <c r="BNG23" s="4"/>
      <c r="BNH23" s="4"/>
      <c r="BNI23" s="4"/>
      <c r="BNJ23" s="4"/>
      <c r="BNK23" s="4"/>
      <c r="BNL23" s="4"/>
      <c r="BNM23" s="4"/>
      <c r="BNN23" s="4"/>
      <c r="BNO23" s="4"/>
      <c r="BNP23" s="4"/>
      <c r="BNQ23" s="4"/>
      <c r="BNR23" s="4"/>
      <c r="BNS23" s="4"/>
      <c r="BNT23" s="4"/>
      <c r="BNU23" s="4"/>
      <c r="BNV23" s="4"/>
      <c r="BNW23" s="4"/>
      <c r="BNX23" s="4"/>
      <c r="BNY23" s="4"/>
      <c r="BNZ23" s="4"/>
      <c r="BOA23" s="4"/>
      <c r="BOB23" s="4"/>
      <c r="BOC23" s="4"/>
      <c r="BOD23" s="4"/>
      <c r="BOE23" s="4"/>
      <c r="BOF23" s="4"/>
      <c r="BOG23" s="4"/>
      <c r="BOH23" s="4"/>
      <c r="BOI23" s="4"/>
      <c r="BOJ23" s="4"/>
      <c r="BOK23" s="4"/>
      <c r="BOL23" s="4"/>
      <c r="BOM23" s="4"/>
      <c r="BON23" s="4"/>
      <c r="BOO23" s="4"/>
      <c r="BOP23" s="4"/>
      <c r="BOQ23" s="4"/>
      <c r="BOR23" s="4"/>
      <c r="BOS23" s="4"/>
      <c r="BOT23" s="4"/>
      <c r="BOU23" s="4"/>
      <c r="BOV23" s="4"/>
      <c r="BOW23" s="4"/>
      <c r="BOX23" s="4"/>
      <c r="BOY23" s="4"/>
      <c r="BOZ23" s="4"/>
      <c r="BPA23" s="4"/>
      <c r="BPB23" s="4"/>
      <c r="BPC23" s="4"/>
      <c r="BPD23" s="4"/>
      <c r="BPE23" s="4"/>
      <c r="BPF23" s="4"/>
      <c r="BPG23" s="4"/>
      <c r="BPH23" s="4"/>
      <c r="BPI23" s="4"/>
      <c r="BPJ23" s="4"/>
      <c r="BPK23" s="4"/>
      <c r="BPL23" s="4"/>
      <c r="BPM23" s="4"/>
      <c r="BPN23" s="4"/>
      <c r="BPO23" s="4"/>
      <c r="BPP23" s="4"/>
      <c r="BPQ23" s="4"/>
      <c r="BPR23" s="4"/>
      <c r="BPS23" s="4"/>
      <c r="BPT23" s="4"/>
      <c r="BPU23" s="4"/>
      <c r="BPV23" s="4"/>
      <c r="BPW23" s="4"/>
      <c r="BPX23" s="4"/>
      <c r="BPY23" s="4"/>
      <c r="BPZ23" s="4"/>
      <c r="BQA23" s="4"/>
      <c r="BQB23" s="4"/>
      <c r="BQC23" s="4"/>
      <c r="BQD23" s="4"/>
      <c r="BQE23" s="4"/>
      <c r="BQF23" s="4"/>
      <c r="BQG23" s="4"/>
      <c r="BQH23" s="4"/>
      <c r="BQI23" s="4"/>
      <c r="BQJ23" s="4"/>
      <c r="BQK23" s="4"/>
      <c r="BQL23" s="4"/>
      <c r="BQM23" s="4"/>
      <c r="BQN23" s="4"/>
      <c r="BQO23" s="4"/>
      <c r="BQP23" s="4"/>
      <c r="BQQ23" s="4"/>
      <c r="BQR23" s="4"/>
      <c r="BQS23" s="4"/>
      <c r="BQT23" s="4"/>
      <c r="BQU23" s="4"/>
      <c r="BQV23" s="4"/>
      <c r="BQW23" s="4"/>
      <c r="BQX23" s="4"/>
      <c r="BQY23" s="4"/>
      <c r="BQZ23" s="4"/>
      <c r="BRA23" s="4"/>
      <c r="BRB23" s="4"/>
      <c r="BRC23" s="4"/>
      <c r="BRD23" s="4"/>
      <c r="BRE23" s="4"/>
      <c r="BRF23" s="4"/>
      <c r="BRG23" s="4"/>
      <c r="BRH23" s="4"/>
      <c r="BRI23" s="4"/>
      <c r="BRJ23" s="4"/>
      <c r="BRK23" s="4"/>
      <c r="BRL23" s="4"/>
      <c r="BRM23" s="4"/>
      <c r="BRN23" s="4"/>
      <c r="BRO23" s="4"/>
      <c r="BRP23" s="4"/>
      <c r="BRQ23" s="4"/>
      <c r="BRR23" s="4"/>
      <c r="BRS23" s="4"/>
      <c r="BRT23" s="4"/>
      <c r="BRU23" s="4"/>
      <c r="BRV23" s="4"/>
      <c r="BRW23" s="4"/>
      <c r="BRX23" s="4"/>
      <c r="BRY23" s="4"/>
      <c r="BRZ23" s="4"/>
      <c r="BSA23" s="4"/>
      <c r="BSB23" s="4"/>
      <c r="BSC23" s="4"/>
      <c r="BSD23" s="4"/>
      <c r="BSE23" s="4"/>
      <c r="BSF23" s="4"/>
      <c r="BSG23" s="4"/>
      <c r="BSH23" s="4"/>
      <c r="BSI23" s="4"/>
      <c r="BSJ23" s="4"/>
      <c r="BSK23" s="4"/>
      <c r="BSL23" s="4"/>
      <c r="BSM23" s="4"/>
      <c r="BSN23" s="4"/>
      <c r="BSO23" s="4"/>
      <c r="BSP23" s="4"/>
      <c r="BSQ23" s="4"/>
      <c r="BSR23" s="4"/>
      <c r="BSS23" s="4"/>
      <c r="BST23" s="4"/>
      <c r="BSU23" s="4"/>
      <c r="BSV23" s="4"/>
      <c r="BSW23" s="4"/>
      <c r="BSX23" s="4"/>
      <c r="BSY23" s="4"/>
      <c r="BSZ23" s="4"/>
      <c r="BTA23" s="4"/>
      <c r="BTB23" s="4"/>
      <c r="BTC23" s="4"/>
      <c r="BTD23" s="4"/>
      <c r="BTE23" s="4"/>
      <c r="BTF23" s="4"/>
      <c r="BTG23" s="4"/>
      <c r="BTH23" s="4"/>
      <c r="BTI23" s="4"/>
      <c r="BTJ23" s="4"/>
      <c r="BTK23" s="4"/>
      <c r="BTL23" s="4"/>
      <c r="BTM23" s="4"/>
      <c r="BTN23" s="4"/>
      <c r="BTO23" s="4"/>
      <c r="BTP23" s="4"/>
      <c r="BTQ23" s="4"/>
      <c r="BTR23" s="4"/>
      <c r="BTS23" s="4"/>
      <c r="BTT23" s="4"/>
      <c r="BTU23" s="4"/>
      <c r="BTV23" s="4"/>
      <c r="BTW23" s="4"/>
      <c r="BTX23" s="4"/>
      <c r="BTY23" s="4"/>
      <c r="BTZ23" s="4"/>
      <c r="BUA23" s="4"/>
      <c r="BUB23" s="4"/>
      <c r="BUC23" s="4"/>
      <c r="BUD23" s="4"/>
      <c r="BUE23" s="4"/>
      <c r="BUF23" s="4"/>
      <c r="BUG23" s="4"/>
      <c r="BUH23" s="4"/>
      <c r="BUI23" s="4"/>
      <c r="BUJ23" s="4"/>
      <c r="BUK23" s="4"/>
      <c r="BUL23" s="4"/>
      <c r="BUM23" s="4"/>
      <c r="BUN23" s="4"/>
      <c r="BUO23" s="4"/>
      <c r="BUP23" s="4"/>
      <c r="BUQ23" s="4"/>
      <c r="BUR23" s="4"/>
      <c r="BUS23" s="4"/>
      <c r="BUT23" s="4"/>
      <c r="BUU23" s="4"/>
      <c r="BUV23" s="4"/>
      <c r="BUW23" s="4"/>
      <c r="BUX23" s="4"/>
      <c r="BUY23" s="4"/>
      <c r="BUZ23" s="4"/>
      <c r="BVA23" s="4"/>
      <c r="BVB23" s="4"/>
      <c r="BVC23" s="4"/>
      <c r="BVD23" s="4"/>
      <c r="BVE23" s="4"/>
      <c r="BVF23" s="4"/>
      <c r="BVG23" s="4"/>
      <c r="BVH23" s="4"/>
      <c r="BVI23" s="4"/>
      <c r="BVJ23" s="4"/>
      <c r="BVK23" s="4"/>
      <c r="BVL23" s="4"/>
      <c r="BVM23" s="4"/>
      <c r="BVN23" s="4"/>
      <c r="BVO23" s="4"/>
      <c r="BVP23" s="4"/>
      <c r="BVQ23" s="4"/>
      <c r="BVR23" s="4"/>
      <c r="BVS23" s="4"/>
      <c r="BVT23" s="4"/>
      <c r="BVU23" s="4"/>
      <c r="BVV23" s="4"/>
      <c r="BVW23" s="4"/>
      <c r="BVX23" s="4"/>
      <c r="BVY23" s="4"/>
      <c r="BVZ23" s="4"/>
      <c r="BWA23" s="4"/>
      <c r="BWB23" s="4"/>
      <c r="BWC23" s="4"/>
      <c r="BWD23" s="4"/>
      <c r="BWE23" s="4"/>
      <c r="BWF23" s="4"/>
      <c r="BWG23" s="4"/>
      <c r="BWH23" s="4"/>
      <c r="BWI23" s="4"/>
      <c r="BWJ23" s="4"/>
      <c r="BWK23" s="4"/>
      <c r="BWL23" s="4"/>
      <c r="BWM23" s="4"/>
      <c r="BWN23" s="4"/>
      <c r="BWO23" s="4"/>
      <c r="BWP23" s="4"/>
      <c r="BWQ23" s="4"/>
      <c r="BWR23" s="4"/>
      <c r="BWS23" s="4"/>
      <c r="BWT23" s="4"/>
      <c r="BWU23" s="4"/>
      <c r="BWV23" s="4"/>
      <c r="BWW23" s="4"/>
      <c r="BWX23" s="4"/>
      <c r="BWY23" s="4"/>
      <c r="BWZ23" s="4"/>
      <c r="BXA23" s="4"/>
      <c r="BXB23" s="4"/>
      <c r="BXC23" s="4"/>
      <c r="BXD23" s="4"/>
      <c r="BXE23" s="4"/>
      <c r="BXF23" s="4"/>
      <c r="BXG23" s="4"/>
      <c r="BXH23" s="4"/>
      <c r="BXI23" s="4"/>
      <c r="BXJ23" s="4"/>
      <c r="BXK23" s="4"/>
      <c r="BXL23" s="4"/>
      <c r="BXM23" s="4"/>
      <c r="BXN23" s="4"/>
      <c r="BXO23" s="4"/>
      <c r="BXP23" s="4"/>
      <c r="BXQ23" s="4"/>
      <c r="BXR23" s="4"/>
      <c r="BXS23" s="4"/>
      <c r="BXT23" s="4"/>
      <c r="BXU23" s="4"/>
      <c r="BXV23" s="4"/>
      <c r="BXW23" s="4"/>
      <c r="BXX23" s="4"/>
      <c r="BXY23" s="4"/>
      <c r="BXZ23" s="4"/>
      <c r="BYA23" s="4"/>
      <c r="BYB23" s="4"/>
      <c r="BYC23" s="4"/>
      <c r="BYD23" s="4"/>
      <c r="BYE23" s="4"/>
      <c r="BYF23" s="4"/>
      <c r="BYG23" s="4"/>
      <c r="BYH23" s="4"/>
      <c r="BYI23" s="4"/>
      <c r="BYJ23" s="4"/>
      <c r="BYK23" s="4"/>
      <c r="BYL23" s="4"/>
      <c r="BYM23" s="4"/>
      <c r="BYN23" s="4"/>
      <c r="BYO23" s="4"/>
      <c r="BYP23" s="4"/>
      <c r="BYQ23" s="4"/>
      <c r="BYR23" s="4"/>
      <c r="BYS23" s="4"/>
      <c r="BYT23" s="4"/>
      <c r="BYU23" s="4"/>
      <c r="BYV23" s="4"/>
      <c r="BYW23" s="4"/>
      <c r="BYX23" s="4"/>
      <c r="BYY23" s="4"/>
      <c r="BYZ23" s="4"/>
      <c r="BZA23" s="4"/>
      <c r="BZB23" s="4"/>
      <c r="BZC23" s="4"/>
      <c r="BZD23" s="4"/>
      <c r="BZE23" s="4"/>
      <c r="BZF23" s="4"/>
      <c r="BZG23" s="4"/>
      <c r="BZH23" s="4"/>
      <c r="BZI23" s="4"/>
      <c r="BZJ23" s="4"/>
      <c r="BZK23" s="4"/>
      <c r="BZL23" s="4"/>
      <c r="BZM23" s="4"/>
      <c r="BZN23" s="4"/>
      <c r="BZO23" s="4"/>
      <c r="BZP23" s="4"/>
      <c r="BZQ23" s="4"/>
      <c r="BZR23" s="4"/>
      <c r="BZS23" s="4"/>
      <c r="BZT23" s="4"/>
      <c r="BZU23" s="4"/>
      <c r="BZV23" s="4"/>
      <c r="BZW23" s="4"/>
      <c r="BZX23" s="4"/>
      <c r="BZY23" s="4"/>
      <c r="BZZ23" s="4"/>
      <c r="CAA23" s="4"/>
      <c r="CAB23" s="4"/>
      <c r="CAC23" s="4"/>
      <c r="CAD23" s="4"/>
      <c r="CAE23" s="4"/>
      <c r="CAF23" s="4"/>
      <c r="CAG23" s="4"/>
      <c r="CAH23" s="4"/>
      <c r="CAI23" s="4"/>
      <c r="CAJ23" s="4"/>
      <c r="CAK23" s="4"/>
      <c r="CAL23" s="4"/>
      <c r="CAM23" s="4"/>
      <c r="CAN23" s="4"/>
      <c r="CAO23" s="4"/>
      <c r="CAP23" s="4"/>
      <c r="CAQ23" s="4"/>
      <c r="CAR23" s="4"/>
      <c r="CAS23" s="4"/>
      <c r="CAT23" s="4"/>
      <c r="CAU23" s="4"/>
      <c r="CAV23" s="4"/>
      <c r="CAW23" s="4"/>
      <c r="CAX23" s="4"/>
      <c r="CAY23" s="4"/>
      <c r="CAZ23" s="4"/>
      <c r="CBA23" s="4"/>
      <c r="CBB23" s="4"/>
      <c r="CBC23" s="4"/>
      <c r="CBD23" s="4"/>
      <c r="CBE23" s="4"/>
      <c r="CBF23" s="4"/>
      <c r="CBG23" s="4"/>
      <c r="CBH23" s="4"/>
      <c r="CBI23" s="4"/>
      <c r="CBJ23" s="4"/>
      <c r="CBK23" s="4"/>
      <c r="CBL23" s="4"/>
      <c r="CBM23" s="4"/>
      <c r="CBN23" s="4"/>
      <c r="CBO23" s="4"/>
      <c r="CBP23" s="4"/>
      <c r="CBQ23" s="4"/>
      <c r="CBR23" s="4"/>
      <c r="CBS23" s="4"/>
      <c r="CBT23" s="4"/>
      <c r="CBU23" s="4"/>
      <c r="CBV23" s="4"/>
      <c r="CBW23" s="4"/>
      <c r="CBX23" s="4"/>
      <c r="CBY23" s="4"/>
      <c r="CBZ23" s="4"/>
      <c r="CCA23" s="4"/>
      <c r="CCB23" s="4"/>
      <c r="CCC23" s="4"/>
      <c r="CCD23" s="4"/>
      <c r="CCE23" s="4"/>
      <c r="CCF23" s="4"/>
      <c r="CCG23" s="4"/>
      <c r="CCH23" s="4"/>
      <c r="CCI23" s="4"/>
      <c r="CCJ23" s="4"/>
      <c r="CCK23" s="4"/>
      <c r="CCL23" s="4"/>
      <c r="CCM23" s="4"/>
      <c r="CCN23" s="4"/>
      <c r="CCO23" s="4"/>
      <c r="CCP23" s="4"/>
      <c r="CCQ23" s="4"/>
      <c r="CCR23" s="4"/>
      <c r="CCS23" s="4"/>
      <c r="CCT23" s="4"/>
      <c r="CCU23" s="4"/>
      <c r="CCV23" s="4"/>
      <c r="CCW23" s="4"/>
      <c r="CCX23" s="4"/>
      <c r="CCY23" s="4"/>
      <c r="CCZ23" s="4"/>
      <c r="CDA23" s="4"/>
      <c r="CDB23" s="4"/>
      <c r="CDC23" s="4"/>
      <c r="CDD23" s="4"/>
      <c r="CDE23" s="4"/>
      <c r="CDF23" s="4"/>
      <c r="CDG23" s="4"/>
      <c r="CDH23" s="4"/>
      <c r="CDI23" s="4"/>
      <c r="CDJ23" s="4"/>
      <c r="CDK23" s="4"/>
      <c r="CDL23" s="4"/>
      <c r="CDM23" s="4"/>
      <c r="CDN23" s="4"/>
      <c r="CDO23" s="4"/>
      <c r="CDP23" s="4"/>
      <c r="CDQ23" s="4"/>
      <c r="CDR23" s="4"/>
      <c r="CDS23" s="4"/>
      <c r="CDT23" s="4"/>
      <c r="CDU23" s="4"/>
      <c r="CDV23" s="4"/>
      <c r="CDW23" s="4"/>
      <c r="CDX23" s="4"/>
      <c r="CDY23" s="4"/>
      <c r="CDZ23" s="4"/>
      <c r="CEA23" s="4"/>
      <c r="CEB23" s="4"/>
      <c r="CEC23" s="4"/>
      <c r="CED23" s="4"/>
      <c r="CEE23" s="4"/>
      <c r="CEF23" s="4"/>
      <c r="CEG23" s="4"/>
      <c r="CEH23" s="4"/>
      <c r="CEI23" s="4"/>
      <c r="CEJ23" s="4"/>
      <c r="CEK23" s="4"/>
      <c r="CEL23" s="4"/>
      <c r="CEM23" s="4"/>
      <c r="CEN23" s="4"/>
      <c r="CEO23" s="4"/>
      <c r="CEP23" s="4"/>
      <c r="CEQ23" s="4"/>
      <c r="CER23" s="4"/>
      <c r="CES23" s="4"/>
      <c r="CET23" s="4"/>
      <c r="CEU23" s="4"/>
      <c r="CEV23" s="4"/>
      <c r="CEW23" s="4"/>
      <c r="CEX23" s="4"/>
      <c r="CEY23" s="4"/>
      <c r="CEZ23" s="4"/>
      <c r="CFA23" s="4"/>
      <c r="CFB23" s="4"/>
      <c r="CFC23" s="4"/>
      <c r="CFD23" s="4"/>
      <c r="CFE23" s="4"/>
      <c r="CFF23" s="4"/>
      <c r="CFG23" s="4"/>
      <c r="CFH23" s="4"/>
      <c r="CFI23" s="4"/>
      <c r="CFJ23" s="4"/>
      <c r="CFK23" s="4"/>
      <c r="CFL23" s="4"/>
      <c r="CFM23" s="4"/>
      <c r="CFN23" s="4"/>
      <c r="CFO23" s="4"/>
      <c r="CFP23" s="4"/>
      <c r="CFQ23" s="4"/>
      <c r="CFR23" s="4"/>
      <c r="CFS23" s="4"/>
      <c r="CFT23" s="4"/>
      <c r="CFU23" s="4"/>
      <c r="CFV23" s="4"/>
      <c r="CFW23" s="4"/>
      <c r="CFX23" s="4"/>
      <c r="CFY23" s="4"/>
      <c r="CFZ23" s="4"/>
      <c r="CGA23" s="4"/>
      <c r="CGB23" s="4"/>
      <c r="CGC23" s="4"/>
      <c r="CGD23" s="4"/>
      <c r="CGE23" s="4"/>
      <c r="CGF23" s="4"/>
      <c r="CGG23" s="4"/>
      <c r="CGH23" s="4"/>
      <c r="CGI23" s="4"/>
      <c r="CGJ23" s="4"/>
      <c r="CGK23" s="4"/>
      <c r="CGL23" s="4"/>
      <c r="CGM23" s="4"/>
      <c r="CGN23" s="4"/>
      <c r="CGO23" s="4"/>
      <c r="CGP23" s="4"/>
      <c r="CGQ23" s="4"/>
      <c r="CGR23" s="4"/>
      <c r="CGS23" s="4"/>
      <c r="CGT23" s="4"/>
      <c r="CGU23" s="4"/>
      <c r="CGV23" s="4"/>
      <c r="CGW23" s="4"/>
      <c r="CGX23" s="4"/>
      <c r="CGY23" s="4"/>
      <c r="CGZ23" s="4"/>
      <c r="CHA23" s="4"/>
      <c r="CHB23" s="4"/>
      <c r="CHC23" s="4"/>
      <c r="CHD23" s="4"/>
      <c r="CHE23" s="4"/>
      <c r="CHF23" s="4"/>
      <c r="CHG23" s="4"/>
      <c r="CHH23" s="4"/>
      <c r="CHI23" s="4"/>
      <c r="CHJ23" s="4"/>
      <c r="CHK23" s="4"/>
      <c r="CHL23" s="4"/>
      <c r="CHM23" s="4"/>
      <c r="CHN23" s="4"/>
      <c r="CHO23" s="4"/>
      <c r="CHP23" s="4"/>
      <c r="CHQ23" s="4"/>
      <c r="CHR23" s="4"/>
      <c r="CHS23" s="4"/>
      <c r="CHT23" s="4"/>
      <c r="CHU23" s="4"/>
      <c r="CHV23" s="4"/>
      <c r="CHW23" s="4"/>
      <c r="CHX23" s="4"/>
      <c r="CHY23" s="4"/>
      <c r="CHZ23" s="4"/>
      <c r="CIA23" s="4"/>
      <c r="CIB23" s="4"/>
      <c r="CIC23" s="4"/>
      <c r="CID23" s="4"/>
      <c r="CIE23" s="4"/>
      <c r="CIF23" s="4"/>
      <c r="CIG23" s="4"/>
      <c r="CIH23" s="4"/>
      <c r="CII23" s="4"/>
      <c r="CIJ23" s="4"/>
      <c r="CIK23" s="4"/>
      <c r="CIL23" s="4"/>
      <c r="CIM23" s="4"/>
      <c r="CIN23" s="4"/>
      <c r="CIO23" s="4"/>
      <c r="CIP23" s="4"/>
      <c r="CIQ23" s="4"/>
      <c r="CIR23" s="4"/>
      <c r="CIS23" s="4"/>
      <c r="CIT23" s="4"/>
      <c r="CIU23" s="4"/>
      <c r="CIV23" s="4"/>
      <c r="CIW23" s="4"/>
      <c r="CIX23" s="4"/>
      <c r="CIY23" s="4"/>
      <c r="CIZ23" s="4"/>
      <c r="CJA23" s="4"/>
      <c r="CJB23" s="4"/>
      <c r="CJC23" s="4"/>
      <c r="CJD23" s="4"/>
      <c r="CJE23" s="4"/>
      <c r="CJF23" s="4"/>
      <c r="CJG23" s="4"/>
      <c r="CJH23" s="4"/>
      <c r="CJI23" s="4"/>
      <c r="CJJ23" s="4"/>
      <c r="CJK23" s="4"/>
      <c r="CJL23" s="4"/>
      <c r="CJM23" s="4"/>
      <c r="CJN23" s="4"/>
      <c r="CJO23" s="4"/>
      <c r="CJP23" s="4"/>
      <c r="CJQ23" s="4"/>
      <c r="CJR23" s="4"/>
      <c r="CJS23" s="4"/>
      <c r="CJT23" s="4"/>
      <c r="CJU23" s="4"/>
      <c r="CJV23" s="4"/>
      <c r="CJW23" s="4"/>
      <c r="CJX23" s="4"/>
      <c r="CJY23" s="4"/>
      <c r="CJZ23" s="4"/>
      <c r="CKA23" s="4"/>
      <c r="CKB23" s="4"/>
      <c r="CKC23" s="4"/>
      <c r="CKD23" s="4"/>
      <c r="CKE23" s="4"/>
      <c r="CKF23" s="4"/>
      <c r="CKG23" s="4"/>
      <c r="CKH23" s="4"/>
      <c r="CKI23" s="4"/>
      <c r="CKJ23" s="4"/>
      <c r="CKK23" s="4"/>
      <c r="CKL23" s="4"/>
      <c r="CKM23" s="4"/>
      <c r="CKN23" s="4"/>
      <c r="CKO23" s="4"/>
      <c r="CKP23" s="4"/>
      <c r="CKQ23" s="4"/>
      <c r="CKR23" s="4"/>
      <c r="CKS23" s="4"/>
      <c r="CKT23" s="4"/>
      <c r="CKU23" s="4"/>
      <c r="CKV23" s="4"/>
      <c r="CKW23" s="4"/>
      <c r="CKX23" s="4"/>
      <c r="CKY23" s="4"/>
      <c r="CKZ23" s="4"/>
      <c r="CLA23" s="4"/>
      <c r="CLB23" s="4"/>
      <c r="CLC23" s="4"/>
      <c r="CLD23" s="4"/>
      <c r="CLE23" s="4"/>
      <c r="CLF23" s="4"/>
      <c r="CLG23" s="4"/>
      <c r="CLH23" s="4"/>
      <c r="CLI23" s="4"/>
      <c r="CLJ23" s="4"/>
      <c r="CLK23" s="4"/>
      <c r="CLL23" s="4"/>
      <c r="CLM23" s="4"/>
      <c r="CLN23" s="4"/>
      <c r="CLO23" s="4"/>
      <c r="CLP23" s="4"/>
      <c r="CLQ23" s="4"/>
      <c r="CLR23" s="4"/>
      <c r="CLS23" s="4"/>
      <c r="CLT23" s="4"/>
      <c r="CLU23" s="4"/>
      <c r="CLV23" s="4"/>
      <c r="CLW23" s="4"/>
      <c r="CLX23" s="4"/>
      <c r="CLY23" s="4"/>
      <c r="CLZ23" s="4"/>
      <c r="CMA23" s="4"/>
      <c r="CMB23" s="4"/>
      <c r="CMC23" s="4"/>
      <c r="CMD23" s="4"/>
      <c r="CME23" s="4"/>
      <c r="CMF23" s="4"/>
      <c r="CMG23" s="4"/>
      <c r="CMH23" s="4"/>
      <c r="CMI23" s="4"/>
      <c r="CMJ23" s="4"/>
      <c r="CMK23" s="4"/>
      <c r="CML23" s="4"/>
      <c r="CMM23" s="4"/>
      <c r="CMN23" s="4"/>
      <c r="CMO23" s="4"/>
      <c r="CMP23" s="4"/>
      <c r="CMQ23" s="4"/>
      <c r="CMR23" s="4"/>
      <c r="CMS23" s="4"/>
      <c r="CMT23" s="4"/>
      <c r="CMU23" s="4"/>
      <c r="CMV23" s="4"/>
      <c r="CMW23" s="4"/>
      <c r="CMX23" s="4"/>
      <c r="CMY23" s="4"/>
      <c r="CMZ23" s="4"/>
      <c r="CNA23" s="4"/>
      <c r="CNB23" s="4"/>
      <c r="CNC23" s="4"/>
      <c r="CND23" s="4"/>
      <c r="CNE23" s="4"/>
      <c r="CNF23" s="4"/>
      <c r="CNG23" s="4"/>
      <c r="CNH23" s="4"/>
      <c r="CNI23" s="4"/>
      <c r="CNJ23" s="4"/>
      <c r="CNK23" s="4"/>
      <c r="CNL23" s="4"/>
      <c r="CNM23" s="4"/>
      <c r="CNN23" s="4"/>
      <c r="CNO23" s="4"/>
      <c r="CNP23" s="4"/>
      <c r="CNQ23" s="4"/>
      <c r="CNR23" s="4"/>
      <c r="CNS23" s="4"/>
      <c r="CNT23" s="4"/>
      <c r="CNU23" s="4"/>
      <c r="CNV23" s="4"/>
      <c r="CNW23" s="4"/>
      <c r="CNX23" s="4"/>
      <c r="CNY23" s="4"/>
      <c r="CNZ23" s="4"/>
      <c r="COA23" s="4"/>
      <c r="COB23" s="4"/>
      <c r="COC23" s="4"/>
      <c r="COD23" s="4"/>
      <c r="COE23" s="4"/>
      <c r="COF23" s="4"/>
      <c r="COG23" s="4"/>
      <c r="COH23" s="4"/>
      <c r="COI23" s="4"/>
      <c r="COJ23" s="4"/>
      <c r="COK23" s="4"/>
      <c r="COL23" s="4"/>
      <c r="COM23" s="4"/>
      <c r="CON23" s="4"/>
      <c r="COO23" s="4"/>
      <c r="COP23" s="4"/>
      <c r="COQ23" s="4"/>
      <c r="COR23" s="4"/>
      <c r="COS23" s="4"/>
      <c r="COT23" s="4"/>
      <c r="COU23" s="4"/>
      <c r="COV23" s="4"/>
      <c r="COW23" s="4"/>
      <c r="COX23" s="4"/>
      <c r="COY23" s="4"/>
      <c r="COZ23" s="4"/>
      <c r="CPA23" s="4"/>
      <c r="CPB23" s="4"/>
      <c r="CPC23" s="4"/>
      <c r="CPD23" s="4"/>
      <c r="CPE23" s="4"/>
      <c r="CPF23" s="4"/>
      <c r="CPG23" s="4"/>
      <c r="CPH23" s="4"/>
      <c r="CPI23" s="4"/>
      <c r="CPJ23" s="4"/>
      <c r="CPK23" s="4"/>
      <c r="CPL23" s="4"/>
      <c r="CPM23" s="4"/>
      <c r="CPN23" s="4"/>
      <c r="CPO23" s="4"/>
      <c r="CPP23" s="4"/>
      <c r="CPQ23" s="4"/>
      <c r="CPR23" s="4"/>
      <c r="CPS23" s="4"/>
      <c r="CPT23" s="4"/>
      <c r="CPU23" s="4"/>
      <c r="CPV23" s="4"/>
      <c r="CPW23" s="4"/>
      <c r="CPX23" s="4"/>
      <c r="CPY23" s="4"/>
      <c r="CPZ23" s="4"/>
      <c r="CQA23" s="4"/>
      <c r="CQB23" s="4"/>
      <c r="CQC23" s="4"/>
      <c r="CQD23" s="4"/>
      <c r="CQE23" s="4"/>
      <c r="CQF23" s="4"/>
      <c r="CQG23" s="4"/>
      <c r="CQH23" s="4"/>
      <c r="CQI23" s="4"/>
      <c r="CQJ23" s="4"/>
      <c r="CQK23" s="4"/>
      <c r="CQL23" s="4"/>
      <c r="CQM23" s="4"/>
      <c r="CQN23" s="4"/>
      <c r="CQO23" s="4"/>
      <c r="CQP23" s="4"/>
      <c r="CQQ23" s="4"/>
      <c r="CQR23" s="4"/>
      <c r="CQS23" s="4"/>
      <c r="CQT23" s="4"/>
      <c r="CQU23" s="4"/>
      <c r="CQV23" s="4"/>
      <c r="CQW23" s="4"/>
      <c r="CQX23" s="4"/>
      <c r="CQY23" s="4"/>
      <c r="CQZ23" s="4"/>
      <c r="CRA23" s="4"/>
      <c r="CRB23" s="4"/>
      <c r="CRC23" s="4"/>
      <c r="CRD23" s="4"/>
      <c r="CRE23" s="4"/>
      <c r="CRF23" s="4"/>
      <c r="CRG23" s="4"/>
      <c r="CRH23" s="4"/>
      <c r="CRI23" s="4"/>
      <c r="CRJ23" s="4"/>
      <c r="CRK23" s="4"/>
      <c r="CRL23" s="4"/>
      <c r="CRM23" s="4"/>
      <c r="CRN23" s="4"/>
      <c r="CRO23" s="4"/>
      <c r="CRP23" s="4"/>
      <c r="CRQ23" s="4"/>
      <c r="CRR23" s="4"/>
      <c r="CRS23" s="4"/>
      <c r="CRT23" s="4"/>
      <c r="CRU23" s="4"/>
      <c r="CRV23" s="4"/>
      <c r="CRW23" s="4"/>
      <c r="CRX23" s="4"/>
      <c r="CRY23" s="4"/>
      <c r="CRZ23" s="4"/>
      <c r="CSA23" s="4"/>
      <c r="CSB23" s="4"/>
      <c r="CSC23" s="4"/>
      <c r="CSD23" s="4"/>
      <c r="CSE23" s="4"/>
      <c r="CSF23" s="4"/>
      <c r="CSG23" s="4"/>
      <c r="CSH23" s="4"/>
      <c r="CSI23" s="4"/>
      <c r="CSJ23" s="4"/>
      <c r="CSK23" s="4"/>
      <c r="CSL23" s="4"/>
      <c r="CSM23" s="4"/>
      <c r="CSN23" s="4"/>
      <c r="CSO23" s="4"/>
      <c r="CSP23" s="4"/>
      <c r="CSQ23" s="4"/>
      <c r="CSR23" s="4"/>
      <c r="CSS23" s="4"/>
      <c r="CST23" s="4"/>
      <c r="CSU23" s="4"/>
      <c r="CSV23" s="4"/>
      <c r="CSW23" s="4"/>
      <c r="CSX23" s="4"/>
      <c r="CSY23" s="4"/>
      <c r="CSZ23" s="4"/>
      <c r="CTA23" s="4"/>
      <c r="CTB23" s="4"/>
      <c r="CTC23" s="4"/>
      <c r="CTD23" s="4"/>
      <c r="CTE23" s="4"/>
      <c r="CTF23" s="4"/>
      <c r="CTG23" s="4"/>
      <c r="CTH23" s="4"/>
      <c r="CTI23" s="4"/>
      <c r="CTJ23" s="4"/>
      <c r="CTK23" s="4"/>
      <c r="CTL23" s="4"/>
      <c r="CTM23" s="4"/>
      <c r="CTN23" s="4"/>
      <c r="CTO23" s="4"/>
      <c r="CTP23" s="4"/>
      <c r="CTQ23" s="4"/>
      <c r="CTR23" s="4"/>
      <c r="CTS23" s="4"/>
      <c r="CTT23" s="4"/>
      <c r="CTU23" s="4"/>
      <c r="CTV23" s="4"/>
      <c r="CTW23" s="4"/>
      <c r="CTX23" s="4"/>
      <c r="CTY23" s="4"/>
      <c r="CTZ23" s="4"/>
      <c r="CUA23" s="4"/>
      <c r="CUB23" s="4"/>
      <c r="CUC23" s="4"/>
      <c r="CUD23" s="4"/>
      <c r="CUE23" s="4"/>
      <c r="CUF23" s="4"/>
      <c r="CUG23" s="4"/>
      <c r="CUH23" s="4"/>
      <c r="CUI23" s="4"/>
      <c r="CUJ23" s="4"/>
      <c r="CUK23" s="4"/>
      <c r="CUL23" s="4"/>
      <c r="CUM23" s="4"/>
      <c r="CUN23" s="4"/>
      <c r="CUO23" s="4"/>
      <c r="CUP23" s="4"/>
      <c r="CUQ23" s="4"/>
      <c r="CUR23" s="4"/>
      <c r="CUS23" s="4"/>
      <c r="CUT23" s="4"/>
      <c r="CUU23" s="4"/>
      <c r="CUV23" s="4"/>
      <c r="CUW23" s="4"/>
      <c r="CUX23" s="4"/>
      <c r="CUY23" s="4"/>
      <c r="CUZ23" s="4"/>
      <c r="CVA23" s="4"/>
      <c r="CVB23" s="4"/>
      <c r="CVC23" s="4"/>
      <c r="CVD23" s="4"/>
      <c r="CVE23" s="4"/>
      <c r="CVF23" s="4"/>
      <c r="CVG23" s="4"/>
      <c r="CVH23" s="4"/>
      <c r="CVI23" s="4"/>
      <c r="CVJ23" s="4"/>
      <c r="CVK23" s="4"/>
      <c r="CVL23" s="4"/>
      <c r="CVM23" s="4"/>
      <c r="CVN23" s="4"/>
      <c r="CVO23" s="4"/>
      <c r="CVP23" s="4"/>
      <c r="CVQ23" s="4"/>
      <c r="CVR23" s="4"/>
      <c r="CVS23" s="4"/>
      <c r="CVT23" s="4"/>
      <c r="CVU23" s="4"/>
      <c r="CVV23" s="4"/>
      <c r="CVW23" s="4"/>
      <c r="CVX23" s="4"/>
      <c r="CVY23" s="4"/>
      <c r="CVZ23" s="4"/>
      <c r="CWA23" s="4"/>
      <c r="CWB23" s="4"/>
      <c r="CWC23" s="4"/>
      <c r="CWD23" s="4"/>
      <c r="CWE23" s="4"/>
      <c r="CWF23" s="4"/>
      <c r="CWG23" s="4"/>
      <c r="CWH23" s="4"/>
      <c r="CWI23" s="4"/>
      <c r="CWJ23" s="4"/>
      <c r="CWK23" s="4"/>
      <c r="CWL23" s="4"/>
      <c r="CWM23" s="4"/>
      <c r="CWN23" s="4"/>
      <c r="CWO23" s="4"/>
      <c r="CWP23" s="4"/>
      <c r="CWQ23" s="4"/>
      <c r="CWR23" s="4"/>
      <c r="CWS23" s="4"/>
      <c r="CWT23" s="4"/>
      <c r="CWU23" s="4"/>
      <c r="CWV23" s="4"/>
      <c r="CWW23" s="4"/>
      <c r="CWX23" s="4"/>
      <c r="CWY23" s="4"/>
      <c r="CWZ23" s="4"/>
      <c r="CXA23" s="4"/>
      <c r="CXB23" s="4"/>
      <c r="CXC23" s="4"/>
      <c r="CXD23" s="4"/>
      <c r="CXE23" s="4"/>
      <c r="CXF23" s="4"/>
      <c r="CXG23" s="4"/>
      <c r="CXH23" s="4"/>
      <c r="CXI23" s="4"/>
      <c r="CXJ23" s="4"/>
      <c r="CXK23" s="4"/>
      <c r="CXL23" s="4"/>
      <c r="CXM23" s="4"/>
      <c r="CXN23" s="4"/>
      <c r="CXO23" s="4"/>
      <c r="CXP23" s="4"/>
      <c r="CXQ23" s="4"/>
      <c r="CXR23" s="4"/>
      <c r="CXS23" s="4"/>
      <c r="CXT23" s="4"/>
      <c r="CXU23" s="4"/>
      <c r="CXV23" s="4"/>
      <c r="CXW23" s="4"/>
      <c r="CXX23" s="4"/>
      <c r="CXY23" s="4"/>
      <c r="CXZ23" s="4"/>
      <c r="CYA23" s="4"/>
      <c r="CYB23" s="4"/>
      <c r="CYC23" s="4"/>
      <c r="CYD23" s="4"/>
      <c r="CYE23" s="4"/>
      <c r="CYF23" s="4"/>
      <c r="CYG23" s="4"/>
      <c r="CYH23" s="4"/>
      <c r="CYI23" s="4"/>
      <c r="CYJ23" s="4"/>
      <c r="CYK23" s="4"/>
      <c r="CYL23" s="4"/>
      <c r="CYM23" s="4"/>
      <c r="CYN23" s="4"/>
      <c r="CYO23" s="4"/>
      <c r="CYP23" s="4"/>
      <c r="CYQ23" s="4"/>
      <c r="CYR23" s="4"/>
      <c r="CYS23" s="4"/>
      <c r="CYT23" s="4"/>
      <c r="CYU23" s="4"/>
      <c r="CYV23" s="4"/>
      <c r="CYW23" s="4"/>
      <c r="CYX23" s="4"/>
      <c r="CYY23" s="4"/>
      <c r="CYZ23" s="4"/>
      <c r="CZA23" s="4"/>
      <c r="CZB23" s="4"/>
      <c r="CZC23" s="4"/>
      <c r="CZD23" s="4"/>
      <c r="CZE23" s="4"/>
      <c r="CZF23" s="4"/>
      <c r="CZG23" s="4"/>
      <c r="CZH23" s="4"/>
      <c r="CZI23" s="4"/>
      <c r="CZJ23" s="4"/>
      <c r="CZK23" s="4"/>
      <c r="CZL23" s="4"/>
      <c r="CZM23" s="4"/>
      <c r="CZN23" s="4"/>
      <c r="CZO23" s="4"/>
      <c r="CZP23" s="4"/>
      <c r="CZQ23" s="4"/>
      <c r="CZR23" s="4"/>
      <c r="CZS23" s="4"/>
      <c r="CZT23" s="4"/>
      <c r="CZU23" s="4"/>
      <c r="CZV23" s="4"/>
      <c r="CZW23" s="4"/>
      <c r="CZX23" s="4"/>
      <c r="CZY23" s="4"/>
      <c r="CZZ23" s="4"/>
      <c r="DAA23" s="4"/>
      <c r="DAB23" s="4"/>
      <c r="DAC23" s="4"/>
      <c r="DAD23" s="4"/>
      <c r="DAE23" s="4"/>
      <c r="DAF23" s="4"/>
      <c r="DAG23" s="4"/>
      <c r="DAH23" s="4"/>
      <c r="DAI23" s="4"/>
      <c r="DAJ23" s="4"/>
      <c r="DAK23" s="4"/>
      <c r="DAL23" s="4"/>
      <c r="DAM23" s="4"/>
      <c r="DAN23" s="4"/>
      <c r="DAO23" s="4"/>
      <c r="DAP23" s="4"/>
      <c r="DAQ23" s="4"/>
      <c r="DAR23" s="4"/>
      <c r="DAS23" s="4"/>
      <c r="DAT23" s="4"/>
      <c r="DAU23" s="4"/>
      <c r="DAV23" s="4"/>
      <c r="DAW23" s="4"/>
      <c r="DAX23" s="4"/>
      <c r="DAY23" s="4"/>
      <c r="DAZ23" s="4"/>
      <c r="DBA23" s="4"/>
      <c r="DBB23" s="4"/>
      <c r="DBC23" s="4"/>
      <c r="DBD23" s="4"/>
      <c r="DBE23" s="4"/>
      <c r="DBF23" s="4"/>
      <c r="DBG23" s="4"/>
      <c r="DBH23" s="4"/>
      <c r="DBI23" s="4"/>
      <c r="DBJ23" s="4"/>
      <c r="DBK23" s="4"/>
      <c r="DBL23" s="4"/>
      <c r="DBM23" s="4"/>
      <c r="DBN23" s="4"/>
      <c r="DBO23" s="4"/>
      <c r="DBP23" s="4"/>
      <c r="DBQ23" s="4"/>
      <c r="DBR23" s="4"/>
      <c r="DBS23" s="4"/>
      <c r="DBT23" s="4"/>
      <c r="DBU23" s="4"/>
      <c r="DBV23" s="4"/>
      <c r="DBW23" s="4"/>
      <c r="DBX23" s="4"/>
      <c r="DBY23" s="4"/>
      <c r="DBZ23" s="4"/>
      <c r="DCA23" s="4"/>
      <c r="DCB23" s="4"/>
      <c r="DCC23" s="4"/>
      <c r="DCD23" s="4"/>
      <c r="DCE23" s="4"/>
      <c r="DCF23" s="4"/>
      <c r="DCG23" s="4"/>
      <c r="DCH23" s="4"/>
      <c r="DCI23" s="4"/>
      <c r="DCJ23" s="4"/>
      <c r="DCK23" s="4"/>
      <c r="DCL23" s="4"/>
      <c r="DCM23" s="4"/>
      <c r="DCN23" s="4"/>
      <c r="DCO23" s="4"/>
      <c r="DCP23" s="4"/>
      <c r="DCQ23" s="4"/>
      <c r="DCR23" s="4"/>
      <c r="DCS23" s="4"/>
      <c r="DCT23" s="4"/>
      <c r="DCU23" s="4"/>
      <c r="DCV23" s="4"/>
      <c r="DCW23" s="4"/>
      <c r="DCX23" s="4"/>
      <c r="DCY23" s="4"/>
      <c r="DCZ23" s="4"/>
      <c r="DDA23" s="4"/>
      <c r="DDB23" s="4"/>
      <c r="DDC23" s="4"/>
      <c r="DDD23" s="4"/>
      <c r="DDE23" s="4"/>
      <c r="DDF23" s="4"/>
      <c r="DDG23" s="4"/>
      <c r="DDH23" s="4"/>
      <c r="DDI23" s="4"/>
      <c r="DDJ23" s="4"/>
      <c r="DDK23" s="4"/>
      <c r="DDL23" s="4"/>
      <c r="DDM23" s="4"/>
      <c r="DDN23" s="4"/>
      <c r="DDO23" s="4"/>
      <c r="DDP23" s="4"/>
      <c r="DDQ23" s="4"/>
      <c r="DDR23" s="4"/>
      <c r="DDS23" s="4"/>
      <c r="DDT23" s="4"/>
      <c r="DDU23" s="4"/>
      <c r="DDV23" s="4"/>
      <c r="DDW23" s="4"/>
      <c r="DDX23" s="4"/>
      <c r="DDY23" s="4"/>
      <c r="DDZ23" s="4"/>
      <c r="DEA23" s="4"/>
      <c r="DEB23" s="4"/>
      <c r="DEC23" s="4"/>
      <c r="DED23" s="4"/>
      <c r="DEE23" s="4"/>
      <c r="DEF23" s="4"/>
      <c r="DEG23" s="4"/>
      <c r="DEH23" s="4"/>
      <c r="DEI23" s="4"/>
      <c r="DEJ23" s="4"/>
      <c r="DEK23" s="4"/>
      <c r="DEL23" s="4"/>
      <c r="DEM23" s="4"/>
      <c r="DEN23" s="4"/>
      <c r="DEO23" s="4"/>
      <c r="DEP23" s="4"/>
      <c r="DEQ23" s="4"/>
      <c r="DER23" s="4"/>
      <c r="DES23" s="4"/>
      <c r="DET23" s="4"/>
      <c r="DEU23" s="4"/>
      <c r="DEV23" s="4"/>
      <c r="DEW23" s="4"/>
      <c r="DEX23" s="4"/>
      <c r="DEY23" s="4"/>
      <c r="DEZ23" s="4"/>
      <c r="DFA23" s="4"/>
      <c r="DFB23" s="4"/>
      <c r="DFC23" s="4"/>
      <c r="DFD23" s="4"/>
      <c r="DFE23" s="4"/>
      <c r="DFF23" s="4"/>
      <c r="DFG23" s="4"/>
      <c r="DFH23" s="4"/>
      <c r="DFI23" s="4"/>
      <c r="DFJ23" s="4"/>
      <c r="DFK23" s="4"/>
      <c r="DFL23" s="4"/>
      <c r="DFM23" s="4"/>
      <c r="DFN23" s="4"/>
      <c r="DFO23" s="4"/>
      <c r="DFP23" s="4"/>
      <c r="DFQ23" s="4"/>
      <c r="DFR23" s="4"/>
      <c r="DFS23" s="4"/>
      <c r="DFT23" s="4"/>
      <c r="DFU23" s="4"/>
      <c r="DFV23" s="4"/>
      <c r="DFW23" s="4"/>
      <c r="DFX23" s="4"/>
      <c r="DFY23" s="4"/>
      <c r="DFZ23" s="4"/>
      <c r="DGA23" s="4"/>
      <c r="DGB23" s="4"/>
      <c r="DGC23" s="4"/>
      <c r="DGD23" s="4"/>
      <c r="DGE23" s="4"/>
      <c r="DGF23" s="4"/>
      <c r="DGG23" s="4"/>
      <c r="DGH23" s="4"/>
      <c r="DGI23" s="4"/>
      <c r="DGJ23" s="4"/>
      <c r="DGK23" s="4"/>
      <c r="DGL23" s="4"/>
      <c r="DGM23" s="4"/>
      <c r="DGN23" s="4"/>
      <c r="DGO23" s="4"/>
      <c r="DGP23" s="4"/>
      <c r="DGQ23" s="4"/>
      <c r="DGR23" s="4"/>
      <c r="DGS23" s="4"/>
      <c r="DGT23" s="4"/>
      <c r="DGU23" s="4"/>
      <c r="DGV23" s="4"/>
      <c r="DGW23" s="4"/>
      <c r="DGX23" s="4"/>
      <c r="DGY23" s="4"/>
      <c r="DGZ23" s="4"/>
      <c r="DHA23" s="4"/>
      <c r="DHB23" s="4"/>
      <c r="DHC23" s="4"/>
      <c r="DHD23" s="4"/>
      <c r="DHE23" s="4"/>
      <c r="DHF23" s="4"/>
      <c r="DHG23" s="4"/>
      <c r="DHH23" s="4"/>
      <c r="DHI23" s="4"/>
      <c r="DHJ23" s="4"/>
      <c r="DHK23" s="4"/>
      <c r="DHL23" s="4"/>
      <c r="DHM23" s="4"/>
      <c r="DHN23" s="4"/>
      <c r="DHO23" s="4"/>
      <c r="DHP23" s="4"/>
      <c r="DHQ23" s="4"/>
      <c r="DHR23" s="4"/>
      <c r="DHS23" s="4"/>
      <c r="DHT23" s="4"/>
      <c r="DHU23" s="4"/>
      <c r="DHV23" s="4"/>
      <c r="DHW23" s="4"/>
      <c r="DHX23" s="4"/>
      <c r="DHY23" s="4"/>
      <c r="DHZ23" s="4"/>
      <c r="DIA23" s="4"/>
      <c r="DIB23" s="4"/>
      <c r="DIC23" s="4"/>
      <c r="DID23" s="4"/>
      <c r="DIE23" s="4"/>
      <c r="DIF23" s="4"/>
      <c r="DIG23" s="4"/>
      <c r="DIH23" s="4"/>
      <c r="DII23" s="4"/>
      <c r="DIJ23" s="4"/>
      <c r="DIK23" s="4"/>
      <c r="DIL23" s="4"/>
      <c r="DIM23" s="4"/>
      <c r="DIN23" s="4"/>
      <c r="DIO23" s="4"/>
      <c r="DIP23" s="4"/>
      <c r="DIQ23" s="4"/>
      <c r="DIR23" s="4"/>
      <c r="DIS23" s="4"/>
      <c r="DIT23" s="4"/>
      <c r="DIU23" s="4"/>
      <c r="DIV23" s="4"/>
      <c r="DIW23" s="4"/>
      <c r="DIX23" s="4"/>
      <c r="DIY23" s="4"/>
      <c r="DIZ23" s="4"/>
      <c r="DJA23" s="4"/>
      <c r="DJB23" s="4"/>
      <c r="DJC23" s="4"/>
      <c r="DJD23" s="4"/>
      <c r="DJE23" s="4"/>
      <c r="DJF23" s="4"/>
      <c r="DJG23" s="4"/>
      <c r="DJH23" s="4"/>
      <c r="DJI23" s="4"/>
      <c r="DJJ23" s="4"/>
      <c r="DJK23" s="4"/>
      <c r="DJL23" s="4"/>
      <c r="DJM23" s="4"/>
      <c r="DJN23" s="4"/>
      <c r="DJO23" s="4"/>
      <c r="DJP23" s="4"/>
      <c r="DJQ23" s="4"/>
      <c r="DJR23" s="4"/>
      <c r="DJS23" s="4"/>
      <c r="DJT23" s="4"/>
      <c r="DJU23" s="4"/>
      <c r="DJV23" s="4"/>
      <c r="DJW23" s="4"/>
      <c r="DJX23" s="4"/>
      <c r="DJY23" s="4"/>
      <c r="DJZ23" s="4"/>
      <c r="DKA23" s="4"/>
      <c r="DKB23" s="4"/>
      <c r="DKC23" s="4"/>
      <c r="DKD23" s="4"/>
      <c r="DKE23" s="4"/>
      <c r="DKF23" s="4"/>
      <c r="DKG23" s="4"/>
      <c r="DKH23" s="4"/>
      <c r="DKI23" s="4"/>
      <c r="DKJ23" s="4"/>
      <c r="DKK23" s="4"/>
      <c r="DKL23" s="4"/>
      <c r="DKM23" s="4"/>
      <c r="DKN23" s="4"/>
      <c r="DKO23" s="4"/>
      <c r="DKP23" s="4"/>
      <c r="DKQ23" s="4"/>
      <c r="DKR23" s="4"/>
      <c r="DKS23" s="4"/>
      <c r="DKT23" s="4"/>
      <c r="DKU23" s="4"/>
      <c r="DKV23" s="4"/>
      <c r="DKW23" s="4"/>
      <c r="DKX23" s="4"/>
      <c r="DKY23" s="4"/>
      <c r="DKZ23" s="4"/>
      <c r="DLA23" s="4"/>
      <c r="DLB23" s="4"/>
      <c r="DLC23" s="4"/>
      <c r="DLD23" s="4"/>
      <c r="DLE23" s="4"/>
      <c r="DLF23" s="4"/>
      <c r="DLG23" s="4"/>
      <c r="DLH23" s="4"/>
      <c r="DLI23" s="4"/>
      <c r="DLJ23" s="4"/>
      <c r="DLK23" s="4"/>
      <c r="DLL23" s="4"/>
      <c r="DLM23" s="4"/>
      <c r="DLN23" s="4"/>
      <c r="DLO23" s="4"/>
      <c r="DLP23" s="4"/>
      <c r="DLQ23" s="4"/>
      <c r="DLR23" s="4"/>
      <c r="DLS23" s="4"/>
      <c r="DLT23" s="4"/>
      <c r="DLU23" s="4"/>
      <c r="DLV23" s="4"/>
      <c r="DLW23" s="4"/>
      <c r="DLX23" s="4"/>
      <c r="DLY23" s="4"/>
      <c r="DLZ23" s="4"/>
      <c r="DMA23" s="4"/>
      <c r="DMB23" s="4"/>
      <c r="DMC23" s="4"/>
      <c r="DMD23" s="4"/>
      <c r="DME23" s="4"/>
      <c r="DMF23" s="4"/>
      <c r="DMG23" s="4"/>
      <c r="DMH23" s="4"/>
      <c r="DMI23" s="4"/>
      <c r="DMJ23" s="4"/>
      <c r="DMK23" s="4"/>
      <c r="DML23" s="4"/>
      <c r="DMM23" s="4"/>
      <c r="DMN23" s="4"/>
      <c r="DMO23" s="4"/>
      <c r="DMP23" s="4"/>
      <c r="DMQ23" s="4"/>
      <c r="DMR23" s="4"/>
      <c r="DMS23" s="4"/>
      <c r="DMT23" s="4"/>
      <c r="DMU23" s="4"/>
      <c r="DMV23" s="4"/>
      <c r="DMW23" s="4"/>
      <c r="DMX23" s="4"/>
      <c r="DMY23" s="4"/>
      <c r="DMZ23" s="4"/>
      <c r="DNA23" s="4"/>
      <c r="DNB23" s="4"/>
      <c r="DNC23" s="4"/>
      <c r="DND23" s="4"/>
      <c r="DNE23" s="4"/>
      <c r="DNF23" s="4"/>
      <c r="DNG23" s="4"/>
      <c r="DNH23" s="4"/>
      <c r="DNI23" s="4"/>
      <c r="DNJ23" s="4"/>
      <c r="DNK23" s="4"/>
      <c r="DNL23" s="4"/>
      <c r="DNM23" s="4"/>
      <c r="DNN23" s="4"/>
      <c r="DNO23" s="4"/>
      <c r="DNP23" s="4"/>
      <c r="DNQ23" s="4"/>
      <c r="DNR23" s="4"/>
      <c r="DNS23" s="4"/>
      <c r="DNT23" s="4"/>
      <c r="DNU23" s="4"/>
      <c r="DNV23" s="4"/>
      <c r="DNW23" s="4"/>
      <c r="DNX23" s="4"/>
      <c r="DNY23" s="4"/>
      <c r="DNZ23" s="4"/>
      <c r="DOA23" s="4"/>
      <c r="DOB23" s="4"/>
      <c r="DOC23" s="4"/>
      <c r="DOD23" s="4"/>
      <c r="DOE23" s="4"/>
      <c r="DOF23" s="4"/>
      <c r="DOG23" s="4"/>
      <c r="DOH23" s="4"/>
      <c r="DOI23" s="4"/>
      <c r="DOJ23" s="4"/>
      <c r="DOK23" s="4"/>
      <c r="DOL23" s="4"/>
      <c r="DOM23" s="4"/>
      <c r="DON23" s="4"/>
      <c r="DOO23" s="4"/>
      <c r="DOP23" s="4"/>
      <c r="DOQ23" s="4"/>
      <c r="DOR23" s="4"/>
      <c r="DOS23" s="4"/>
      <c r="DOT23" s="4"/>
      <c r="DOU23" s="4"/>
      <c r="DOV23" s="4"/>
      <c r="DOW23" s="4"/>
      <c r="DOX23" s="4"/>
      <c r="DOY23" s="4"/>
      <c r="DOZ23" s="4"/>
      <c r="DPA23" s="4"/>
      <c r="DPB23" s="4"/>
      <c r="DPC23" s="4"/>
      <c r="DPD23" s="4"/>
      <c r="DPE23" s="4"/>
      <c r="DPF23" s="4"/>
      <c r="DPG23" s="4"/>
      <c r="DPH23" s="4"/>
      <c r="DPI23" s="4"/>
      <c r="DPJ23" s="4"/>
      <c r="DPK23" s="4"/>
      <c r="DPL23" s="4"/>
      <c r="DPM23" s="4"/>
      <c r="DPN23" s="4"/>
      <c r="DPO23" s="4"/>
      <c r="DPP23" s="4"/>
      <c r="DPQ23" s="4"/>
      <c r="DPR23" s="4"/>
      <c r="DPS23" s="4"/>
      <c r="DPT23" s="4"/>
      <c r="DPU23" s="4"/>
      <c r="DPV23" s="4"/>
      <c r="DPW23" s="4"/>
      <c r="DPX23" s="4"/>
      <c r="DPY23" s="4"/>
      <c r="DPZ23" s="4"/>
      <c r="DQA23" s="4"/>
      <c r="DQB23" s="4"/>
      <c r="DQC23" s="4"/>
      <c r="DQD23" s="4"/>
      <c r="DQE23" s="4"/>
      <c r="DQF23" s="4"/>
      <c r="DQG23" s="4"/>
      <c r="DQH23" s="4"/>
      <c r="DQI23" s="4"/>
      <c r="DQJ23" s="4"/>
      <c r="DQK23" s="4"/>
      <c r="DQL23" s="4"/>
      <c r="DQM23" s="4"/>
      <c r="DQN23" s="4"/>
      <c r="DQO23" s="4"/>
      <c r="DQP23" s="4"/>
      <c r="DQQ23" s="4"/>
      <c r="DQR23" s="4"/>
      <c r="DQS23" s="4"/>
      <c r="DQT23" s="4"/>
      <c r="DQU23" s="4"/>
      <c r="DQV23" s="4"/>
      <c r="DQW23" s="4"/>
      <c r="DQX23" s="4"/>
      <c r="DQY23" s="4"/>
      <c r="DQZ23" s="4"/>
      <c r="DRA23" s="4"/>
      <c r="DRB23" s="4"/>
      <c r="DRC23" s="4"/>
      <c r="DRD23" s="4"/>
      <c r="DRE23" s="4"/>
      <c r="DRF23" s="4"/>
      <c r="DRG23" s="4"/>
      <c r="DRH23" s="4"/>
      <c r="DRI23" s="4"/>
      <c r="DRJ23" s="4"/>
      <c r="DRK23" s="4"/>
      <c r="DRL23" s="4"/>
      <c r="DRM23" s="4"/>
      <c r="DRN23" s="4"/>
      <c r="DRO23" s="4"/>
      <c r="DRP23" s="4"/>
      <c r="DRQ23" s="4"/>
      <c r="DRR23" s="4"/>
      <c r="DRS23" s="4"/>
      <c r="DRT23" s="4"/>
      <c r="DRU23" s="4"/>
      <c r="DRV23" s="4"/>
      <c r="DRW23" s="4"/>
      <c r="DRX23" s="4"/>
      <c r="DRY23" s="4"/>
      <c r="DRZ23" s="4"/>
      <c r="DSA23" s="4"/>
      <c r="DSB23" s="4"/>
      <c r="DSC23" s="4"/>
      <c r="DSD23" s="4"/>
      <c r="DSE23" s="4"/>
      <c r="DSF23" s="4"/>
      <c r="DSG23" s="4"/>
      <c r="DSH23" s="4"/>
      <c r="DSI23" s="4"/>
      <c r="DSJ23" s="4"/>
      <c r="DSK23" s="4"/>
      <c r="DSL23" s="4"/>
      <c r="DSM23" s="4"/>
      <c r="DSN23" s="4"/>
      <c r="DSO23" s="4"/>
      <c r="DSP23" s="4"/>
      <c r="DSQ23" s="4"/>
      <c r="DSR23" s="4"/>
      <c r="DSS23" s="4"/>
      <c r="DST23" s="4"/>
      <c r="DSU23" s="4"/>
      <c r="DSV23" s="4"/>
      <c r="DSW23" s="4"/>
      <c r="DSX23" s="4"/>
      <c r="DSY23" s="4"/>
      <c r="DSZ23" s="4"/>
      <c r="DTA23" s="4"/>
      <c r="DTB23" s="4"/>
      <c r="DTC23" s="4"/>
      <c r="DTD23" s="4"/>
      <c r="DTE23" s="4"/>
      <c r="DTF23" s="4"/>
      <c r="DTG23" s="4"/>
      <c r="DTH23" s="4"/>
      <c r="DTI23" s="4"/>
      <c r="DTJ23" s="4"/>
      <c r="DTK23" s="4"/>
      <c r="DTL23" s="4"/>
      <c r="DTM23" s="4"/>
      <c r="DTN23" s="4"/>
      <c r="DTO23" s="4"/>
      <c r="DTP23" s="4"/>
      <c r="DTQ23" s="4"/>
      <c r="DTR23" s="4"/>
      <c r="DTS23" s="4"/>
      <c r="DTT23" s="4"/>
      <c r="DTU23" s="4"/>
      <c r="DTV23" s="4"/>
      <c r="DTW23" s="4"/>
      <c r="DTX23" s="4"/>
      <c r="DTY23" s="4"/>
      <c r="DTZ23" s="4"/>
      <c r="DUA23" s="4"/>
      <c r="DUB23" s="4"/>
      <c r="DUC23" s="4"/>
      <c r="DUD23" s="4"/>
      <c r="DUE23" s="4"/>
      <c r="DUF23" s="4"/>
      <c r="DUG23" s="4"/>
      <c r="DUH23" s="4"/>
      <c r="DUI23" s="4"/>
      <c r="DUJ23" s="4"/>
      <c r="DUK23" s="4"/>
      <c r="DUL23" s="4"/>
      <c r="DUM23" s="4"/>
      <c r="DUN23" s="4"/>
      <c r="DUO23" s="4"/>
      <c r="DUP23" s="4"/>
      <c r="DUQ23" s="4"/>
      <c r="DUR23" s="4"/>
      <c r="DUS23" s="4"/>
      <c r="DUT23" s="4"/>
      <c r="DUU23" s="4"/>
      <c r="DUV23" s="4"/>
      <c r="DUW23" s="4"/>
      <c r="DUX23" s="4"/>
      <c r="DUY23" s="4"/>
      <c r="DUZ23" s="4"/>
      <c r="DVA23" s="4"/>
      <c r="DVB23" s="4"/>
      <c r="DVC23" s="4"/>
      <c r="DVD23" s="4"/>
      <c r="DVE23" s="4"/>
      <c r="DVF23" s="4"/>
      <c r="DVG23" s="4"/>
      <c r="DVH23" s="4"/>
      <c r="DVI23" s="4"/>
      <c r="DVJ23" s="4"/>
      <c r="DVK23" s="4"/>
      <c r="DVL23" s="4"/>
      <c r="DVM23" s="4"/>
      <c r="DVN23" s="4"/>
      <c r="DVO23" s="4"/>
      <c r="DVP23" s="4"/>
      <c r="DVQ23" s="4"/>
      <c r="DVR23" s="4"/>
      <c r="DVS23" s="4"/>
      <c r="DVT23" s="4"/>
      <c r="DVU23" s="4"/>
      <c r="DVV23" s="4"/>
      <c r="DVW23" s="4"/>
      <c r="DVX23" s="4"/>
      <c r="DVY23" s="4"/>
      <c r="DVZ23" s="4"/>
      <c r="DWA23" s="4"/>
      <c r="DWB23" s="4"/>
      <c r="DWC23" s="4"/>
      <c r="DWD23" s="4"/>
      <c r="DWE23" s="4"/>
      <c r="DWF23" s="4"/>
      <c r="DWG23" s="4"/>
      <c r="DWH23" s="4"/>
      <c r="DWI23" s="4"/>
      <c r="DWJ23" s="4"/>
      <c r="DWK23" s="4"/>
      <c r="DWL23" s="4"/>
      <c r="DWM23" s="4"/>
      <c r="DWN23" s="4"/>
      <c r="DWO23" s="4"/>
      <c r="DWP23" s="4"/>
      <c r="DWQ23" s="4"/>
      <c r="DWR23" s="4"/>
      <c r="DWS23" s="4"/>
      <c r="DWT23" s="4"/>
      <c r="DWU23" s="4"/>
      <c r="DWV23" s="4"/>
      <c r="DWW23" s="4"/>
      <c r="DWX23" s="4"/>
      <c r="DWY23" s="4"/>
      <c r="DWZ23" s="4"/>
      <c r="DXA23" s="4"/>
      <c r="DXB23" s="4"/>
      <c r="DXC23" s="4"/>
      <c r="DXD23" s="4"/>
      <c r="DXE23" s="4"/>
      <c r="DXF23" s="4"/>
      <c r="DXG23" s="4"/>
      <c r="DXH23" s="4"/>
      <c r="DXI23" s="4"/>
      <c r="DXJ23" s="4"/>
      <c r="DXK23" s="4"/>
      <c r="DXL23" s="4"/>
      <c r="DXM23" s="4"/>
      <c r="DXN23" s="4"/>
      <c r="DXO23" s="4"/>
      <c r="DXP23" s="4"/>
      <c r="DXQ23" s="4"/>
      <c r="DXR23" s="4"/>
      <c r="DXS23" s="4"/>
      <c r="DXT23" s="4"/>
      <c r="DXU23" s="4"/>
      <c r="DXV23" s="4"/>
      <c r="DXW23" s="4"/>
      <c r="DXX23" s="4"/>
      <c r="DXY23" s="4"/>
      <c r="DXZ23" s="4"/>
      <c r="DYA23" s="4"/>
      <c r="DYB23" s="4"/>
      <c r="DYC23" s="4"/>
      <c r="DYD23" s="4"/>
      <c r="DYE23" s="4"/>
      <c r="DYF23" s="4"/>
      <c r="DYG23" s="4"/>
      <c r="DYH23" s="4"/>
      <c r="DYI23" s="4"/>
      <c r="DYJ23" s="4"/>
      <c r="DYK23" s="4"/>
      <c r="DYL23" s="4"/>
      <c r="DYM23" s="4"/>
      <c r="DYN23" s="4"/>
      <c r="DYO23" s="4"/>
      <c r="DYP23" s="4"/>
      <c r="DYQ23" s="4"/>
      <c r="DYR23" s="4"/>
      <c r="DYS23" s="4"/>
      <c r="DYT23" s="4"/>
      <c r="DYU23" s="4"/>
      <c r="DYV23" s="4"/>
      <c r="DYW23" s="4"/>
      <c r="DYX23" s="4"/>
      <c r="DYY23" s="4"/>
      <c r="DYZ23" s="4"/>
      <c r="DZA23" s="4"/>
      <c r="DZB23" s="4"/>
      <c r="DZC23" s="4"/>
      <c r="DZD23" s="4"/>
      <c r="DZE23" s="4"/>
      <c r="DZF23" s="4"/>
      <c r="DZG23" s="4"/>
      <c r="DZH23" s="4"/>
      <c r="DZI23" s="4"/>
      <c r="DZJ23" s="4"/>
      <c r="DZK23" s="4"/>
      <c r="DZL23" s="4"/>
      <c r="DZM23" s="4"/>
      <c r="DZN23" s="4"/>
      <c r="DZO23" s="4"/>
      <c r="DZP23" s="4"/>
      <c r="DZQ23" s="4"/>
      <c r="DZR23" s="4"/>
      <c r="DZS23" s="4"/>
      <c r="DZT23" s="4"/>
      <c r="DZU23" s="4"/>
      <c r="DZV23" s="4"/>
      <c r="DZW23" s="4"/>
      <c r="DZX23" s="4"/>
      <c r="DZY23" s="4"/>
      <c r="DZZ23" s="4"/>
      <c r="EAA23" s="4"/>
      <c r="EAB23" s="4"/>
      <c r="EAC23" s="4"/>
      <c r="EAD23" s="4"/>
      <c r="EAE23" s="4"/>
      <c r="EAF23" s="4"/>
      <c r="EAG23" s="4"/>
      <c r="EAH23" s="4"/>
      <c r="EAI23" s="4"/>
      <c r="EAJ23" s="4"/>
      <c r="EAK23" s="4"/>
      <c r="EAL23" s="4"/>
      <c r="EAM23" s="4"/>
      <c r="EAN23" s="4"/>
      <c r="EAO23" s="4"/>
      <c r="EAP23" s="4"/>
      <c r="EAQ23" s="4"/>
      <c r="EAR23" s="4"/>
      <c r="EAS23" s="4"/>
      <c r="EAT23" s="4"/>
      <c r="EAU23" s="4"/>
      <c r="EAV23" s="4"/>
      <c r="EAW23" s="4"/>
      <c r="EAX23" s="4"/>
      <c r="EAY23" s="4"/>
      <c r="EAZ23" s="4"/>
      <c r="EBA23" s="4"/>
      <c r="EBB23" s="4"/>
      <c r="EBC23" s="4"/>
      <c r="EBD23" s="4"/>
      <c r="EBE23" s="4"/>
      <c r="EBF23" s="4"/>
      <c r="EBG23" s="4"/>
      <c r="EBH23" s="4"/>
      <c r="EBI23" s="4"/>
      <c r="EBJ23" s="4"/>
      <c r="EBK23" s="4"/>
      <c r="EBL23" s="4"/>
      <c r="EBM23" s="4"/>
      <c r="EBN23" s="4"/>
      <c r="EBO23" s="4"/>
      <c r="EBP23" s="4"/>
      <c r="EBQ23" s="4"/>
      <c r="EBR23" s="4"/>
      <c r="EBS23" s="4"/>
      <c r="EBT23" s="4"/>
      <c r="EBU23" s="4"/>
      <c r="EBV23" s="4"/>
      <c r="EBW23" s="4"/>
      <c r="EBX23" s="4"/>
      <c r="EBY23" s="4"/>
      <c r="EBZ23" s="4"/>
      <c r="ECA23" s="4"/>
      <c r="ECB23" s="4"/>
      <c r="ECC23" s="4"/>
      <c r="ECD23" s="4"/>
      <c r="ECE23" s="4"/>
      <c r="ECF23" s="4"/>
      <c r="ECG23" s="4"/>
      <c r="ECH23" s="4"/>
      <c r="ECI23" s="4"/>
      <c r="ECJ23" s="4"/>
      <c r="ECK23" s="4"/>
      <c r="ECL23" s="4"/>
      <c r="ECM23" s="4"/>
      <c r="ECN23" s="4"/>
      <c r="ECO23" s="4"/>
      <c r="ECP23" s="4"/>
      <c r="ECQ23" s="4"/>
      <c r="ECR23" s="4"/>
      <c r="ECS23" s="4"/>
      <c r="ECT23" s="4"/>
      <c r="ECU23" s="4"/>
      <c r="ECV23" s="4"/>
      <c r="ECW23" s="4"/>
      <c r="ECX23" s="4"/>
      <c r="ECY23" s="4"/>
      <c r="ECZ23" s="4"/>
      <c r="EDA23" s="4"/>
      <c r="EDB23" s="4"/>
      <c r="EDC23" s="4"/>
      <c r="EDD23" s="4"/>
      <c r="EDE23" s="4"/>
      <c r="EDF23" s="4"/>
      <c r="EDG23" s="4"/>
      <c r="EDH23" s="4"/>
      <c r="EDI23" s="4"/>
      <c r="EDJ23" s="4"/>
      <c r="EDK23" s="4"/>
      <c r="EDL23" s="4"/>
      <c r="EDM23" s="4"/>
      <c r="EDN23" s="4"/>
      <c r="EDO23" s="4"/>
      <c r="EDP23" s="4"/>
      <c r="EDQ23" s="4"/>
      <c r="EDR23" s="4"/>
      <c r="EDS23" s="4"/>
      <c r="EDT23" s="4"/>
      <c r="EDU23" s="4"/>
      <c r="EDV23" s="4"/>
      <c r="EDW23" s="4"/>
      <c r="EDX23" s="4"/>
      <c r="EDY23" s="4"/>
      <c r="EDZ23" s="4"/>
      <c r="EEA23" s="4"/>
      <c r="EEB23" s="4"/>
      <c r="EEC23" s="4"/>
      <c r="EED23" s="4"/>
      <c r="EEE23" s="4"/>
      <c r="EEF23" s="4"/>
      <c r="EEG23" s="4"/>
      <c r="EEH23" s="4"/>
      <c r="EEI23" s="4"/>
      <c r="EEJ23" s="4"/>
      <c r="EEK23" s="4"/>
      <c r="EEL23" s="4"/>
      <c r="EEM23" s="4"/>
      <c r="EEN23" s="4"/>
      <c r="EEO23" s="4"/>
      <c r="EEP23" s="4"/>
      <c r="EEQ23" s="4"/>
      <c r="EER23" s="4"/>
      <c r="EES23" s="4"/>
      <c r="EET23" s="4"/>
      <c r="EEU23" s="4"/>
      <c r="EEV23" s="4"/>
      <c r="EEW23" s="4"/>
      <c r="EEX23" s="4"/>
      <c r="EEY23" s="4"/>
      <c r="EEZ23" s="4"/>
      <c r="EFA23" s="4"/>
      <c r="EFB23" s="4"/>
      <c r="EFC23" s="4"/>
      <c r="EFD23" s="4"/>
      <c r="EFE23" s="4"/>
      <c r="EFF23" s="4"/>
      <c r="EFG23" s="4"/>
      <c r="EFH23" s="4"/>
      <c r="EFI23" s="4"/>
      <c r="EFJ23" s="4"/>
      <c r="EFK23" s="4"/>
      <c r="EFL23" s="4"/>
      <c r="EFM23" s="4"/>
      <c r="EFN23" s="4"/>
      <c r="EFO23" s="4"/>
      <c r="EFP23" s="4"/>
      <c r="EFQ23" s="4"/>
      <c r="EFR23" s="4"/>
      <c r="EFS23" s="4"/>
      <c r="EFT23" s="4"/>
      <c r="EFU23" s="4"/>
      <c r="EFV23" s="4"/>
      <c r="EFW23" s="4"/>
      <c r="EFX23" s="4"/>
      <c r="EFY23" s="4"/>
      <c r="EFZ23" s="4"/>
      <c r="EGA23" s="4"/>
      <c r="EGB23" s="4"/>
      <c r="EGC23" s="4"/>
      <c r="EGD23" s="4"/>
      <c r="EGE23" s="4"/>
      <c r="EGF23" s="4"/>
      <c r="EGG23" s="4"/>
      <c r="EGH23" s="4"/>
      <c r="EGI23" s="4"/>
      <c r="EGJ23" s="4"/>
      <c r="EGK23" s="4"/>
      <c r="EGL23" s="4"/>
      <c r="EGM23" s="4"/>
      <c r="EGN23" s="4"/>
      <c r="EGO23" s="4"/>
      <c r="EGP23" s="4"/>
      <c r="EGQ23" s="4"/>
      <c r="EGR23" s="4"/>
      <c r="EGS23" s="4"/>
      <c r="EGT23" s="4"/>
      <c r="EGU23" s="4"/>
      <c r="EGV23" s="4"/>
      <c r="EGW23" s="4"/>
      <c r="EGX23" s="4"/>
      <c r="EGY23" s="4"/>
      <c r="EGZ23" s="4"/>
      <c r="EHA23" s="4"/>
      <c r="EHB23" s="4"/>
      <c r="EHC23" s="4"/>
      <c r="EHD23" s="4"/>
      <c r="EHE23" s="4"/>
      <c r="EHF23" s="4"/>
      <c r="EHG23" s="4"/>
      <c r="EHH23" s="4"/>
      <c r="EHI23" s="4"/>
      <c r="EHJ23" s="4"/>
      <c r="EHK23" s="4"/>
      <c r="EHL23" s="4"/>
      <c r="EHM23" s="4"/>
      <c r="EHN23" s="4"/>
      <c r="EHO23" s="4"/>
      <c r="EHP23" s="4"/>
      <c r="EHQ23" s="4"/>
      <c r="EHR23" s="4"/>
      <c r="EHS23" s="4"/>
      <c r="EHT23" s="4"/>
      <c r="EHU23" s="4"/>
      <c r="EHV23" s="4"/>
      <c r="EHW23" s="4"/>
      <c r="EHX23" s="4"/>
      <c r="EHY23" s="4"/>
      <c r="EHZ23" s="4"/>
      <c r="EIA23" s="4"/>
      <c r="EIB23" s="4"/>
      <c r="EIC23" s="4"/>
      <c r="EID23" s="4"/>
      <c r="EIE23" s="4"/>
      <c r="EIF23" s="4"/>
      <c r="EIG23" s="4"/>
      <c r="EIH23" s="4"/>
      <c r="EII23" s="4"/>
      <c r="EIJ23" s="4"/>
      <c r="EIK23" s="4"/>
      <c r="EIL23" s="4"/>
      <c r="EIM23" s="4"/>
      <c r="EIN23" s="4"/>
      <c r="EIO23" s="4"/>
      <c r="EIP23" s="4"/>
      <c r="EIQ23" s="4"/>
      <c r="EIR23" s="4"/>
      <c r="EIS23" s="4"/>
      <c r="EIT23" s="4"/>
      <c r="EIU23" s="4"/>
      <c r="EIV23" s="4"/>
      <c r="EIW23" s="4"/>
      <c r="EIX23" s="4"/>
      <c r="EIY23" s="4"/>
      <c r="EIZ23" s="4"/>
      <c r="EJA23" s="4"/>
      <c r="EJB23" s="4"/>
      <c r="EJC23" s="4"/>
      <c r="EJD23" s="4"/>
      <c r="EJE23" s="4"/>
      <c r="EJF23" s="4"/>
      <c r="EJG23" s="4"/>
      <c r="EJH23" s="4"/>
      <c r="EJI23" s="4"/>
      <c r="EJJ23" s="4"/>
      <c r="EJK23" s="4"/>
      <c r="EJL23" s="4"/>
      <c r="EJM23" s="4"/>
      <c r="EJN23" s="4"/>
      <c r="EJO23" s="4"/>
      <c r="EJP23" s="4"/>
      <c r="EJQ23" s="4"/>
      <c r="EJR23" s="4"/>
      <c r="EJS23" s="4"/>
      <c r="EJT23" s="4"/>
      <c r="EJU23" s="4"/>
      <c r="EJV23" s="4"/>
      <c r="EJW23" s="4"/>
      <c r="EJX23" s="4"/>
      <c r="EJY23" s="4"/>
      <c r="EJZ23" s="4"/>
      <c r="EKA23" s="4"/>
      <c r="EKB23" s="4"/>
      <c r="EKC23" s="4"/>
      <c r="EKD23" s="4"/>
      <c r="EKE23" s="4"/>
      <c r="EKF23" s="4"/>
      <c r="EKG23" s="4"/>
      <c r="EKH23" s="4"/>
      <c r="EKI23" s="4"/>
      <c r="EKJ23" s="4"/>
      <c r="EKK23" s="4"/>
      <c r="EKL23" s="4"/>
      <c r="EKM23" s="4"/>
      <c r="EKN23" s="4"/>
      <c r="EKO23" s="4"/>
      <c r="EKP23" s="4"/>
      <c r="EKQ23" s="4"/>
      <c r="EKR23" s="4"/>
      <c r="EKS23" s="4"/>
      <c r="EKT23" s="4"/>
      <c r="EKU23" s="4"/>
      <c r="EKV23" s="4"/>
      <c r="EKW23" s="4"/>
      <c r="EKX23" s="4"/>
      <c r="EKY23" s="4"/>
      <c r="EKZ23" s="4"/>
      <c r="ELA23" s="4"/>
      <c r="ELB23" s="4"/>
      <c r="ELC23" s="4"/>
      <c r="ELD23" s="4"/>
      <c r="ELE23" s="4"/>
      <c r="ELF23" s="4"/>
      <c r="ELG23" s="4"/>
      <c r="ELH23" s="4"/>
      <c r="ELI23" s="4"/>
      <c r="ELJ23" s="4"/>
      <c r="ELK23" s="4"/>
      <c r="ELL23" s="4"/>
      <c r="ELM23" s="4"/>
      <c r="ELN23" s="4"/>
      <c r="ELO23" s="4"/>
      <c r="ELP23" s="4"/>
      <c r="ELQ23" s="4"/>
      <c r="ELR23" s="4"/>
      <c r="ELS23" s="4"/>
      <c r="ELT23" s="4"/>
      <c r="ELU23" s="4"/>
      <c r="ELV23" s="4"/>
      <c r="ELW23" s="4"/>
      <c r="ELX23" s="4"/>
      <c r="ELY23" s="4"/>
      <c r="ELZ23" s="4"/>
      <c r="EMA23" s="4"/>
      <c r="EMB23" s="4"/>
      <c r="EMC23" s="4"/>
      <c r="EMD23" s="4"/>
      <c r="EME23" s="4"/>
      <c r="EMF23" s="4"/>
      <c r="EMG23" s="4"/>
      <c r="EMH23" s="4"/>
      <c r="EMI23" s="4"/>
      <c r="EMJ23" s="4"/>
      <c r="EMK23" s="4"/>
      <c r="EML23" s="4"/>
      <c r="EMM23" s="4"/>
      <c r="EMN23" s="4"/>
      <c r="EMO23" s="4"/>
      <c r="EMP23" s="4"/>
      <c r="EMQ23" s="4"/>
      <c r="EMR23" s="4"/>
      <c r="EMS23" s="4"/>
      <c r="EMT23" s="4"/>
      <c r="EMU23" s="4"/>
      <c r="EMV23" s="4"/>
      <c r="EMW23" s="4"/>
      <c r="EMX23" s="4"/>
      <c r="EMY23" s="4"/>
      <c r="EMZ23" s="4"/>
      <c r="ENA23" s="4"/>
      <c r="ENB23" s="4"/>
      <c r="ENC23" s="4"/>
      <c r="END23" s="4"/>
      <c r="ENE23" s="4"/>
      <c r="ENF23" s="4"/>
      <c r="ENG23" s="4"/>
      <c r="ENH23" s="4"/>
      <c r="ENI23" s="4"/>
      <c r="ENJ23" s="4"/>
      <c r="ENK23" s="4"/>
      <c r="ENL23" s="4"/>
      <c r="ENM23" s="4"/>
      <c r="ENN23" s="4"/>
      <c r="ENO23" s="4"/>
      <c r="ENP23" s="4"/>
      <c r="ENQ23" s="4"/>
      <c r="ENR23" s="4"/>
      <c r="ENS23" s="4"/>
      <c r="ENT23" s="4"/>
      <c r="ENU23" s="4"/>
      <c r="ENV23" s="4"/>
      <c r="ENW23" s="4"/>
      <c r="ENX23" s="4"/>
      <c r="ENY23" s="4"/>
      <c r="ENZ23" s="4"/>
      <c r="EOA23" s="4"/>
      <c r="EOB23" s="4"/>
      <c r="EOC23" s="4"/>
      <c r="EOD23" s="4"/>
      <c r="EOE23" s="4"/>
      <c r="EOF23" s="4"/>
      <c r="EOG23" s="4"/>
      <c r="EOH23" s="4"/>
      <c r="EOI23" s="4"/>
      <c r="EOJ23" s="4"/>
      <c r="EOK23" s="4"/>
      <c r="EOL23" s="4"/>
      <c r="EOM23" s="4"/>
      <c r="EON23" s="4"/>
      <c r="EOO23" s="4"/>
      <c r="EOP23" s="4"/>
      <c r="EOQ23" s="4"/>
      <c r="EOR23" s="4"/>
      <c r="EOS23" s="4"/>
      <c r="EOT23" s="4"/>
      <c r="EOU23" s="4"/>
      <c r="EOV23" s="4"/>
      <c r="EOW23" s="4"/>
      <c r="EOX23" s="4"/>
      <c r="EOY23" s="4"/>
      <c r="EOZ23" s="4"/>
      <c r="EPA23" s="4"/>
      <c r="EPB23" s="4"/>
      <c r="EPC23" s="4"/>
      <c r="EPD23" s="4"/>
      <c r="EPE23" s="4"/>
      <c r="EPF23" s="4"/>
      <c r="EPG23" s="4"/>
      <c r="EPH23" s="4"/>
      <c r="EPI23" s="4"/>
      <c r="EPJ23" s="4"/>
      <c r="EPK23" s="4"/>
      <c r="EPL23" s="4"/>
      <c r="EPM23" s="4"/>
      <c r="EPN23" s="4"/>
      <c r="EPO23" s="4"/>
      <c r="EPP23" s="4"/>
      <c r="EPQ23" s="4"/>
      <c r="EPR23" s="4"/>
      <c r="EPS23" s="4"/>
      <c r="EPT23" s="4"/>
      <c r="EPU23" s="4"/>
      <c r="EPV23" s="4"/>
      <c r="EPW23" s="4"/>
      <c r="EPX23" s="4"/>
      <c r="EPY23" s="4"/>
      <c r="EPZ23" s="4"/>
      <c r="EQA23" s="4"/>
      <c r="EQB23" s="4"/>
      <c r="EQC23" s="4"/>
      <c r="EQD23" s="4"/>
      <c r="EQE23" s="4"/>
      <c r="EQF23" s="4"/>
      <c r="EQG23" s="4"/>
      <c r="EQH23" s="4"/>
      <c r="EQI23" s="4"/>
      <c r="EQJ23" s="4"/>
      <c r="EQK23" s="4"/>
      <c r="EQL23" s="4"/>
      <c r="EQM23" s="4"/>
      <c r="EQN23" s="4"/>
      <c r="EQO23" s="4"/>
      <c r="EQP23" s="4"/>
      <c r="EQQ23" s="4"/>
      <c r="EQR23" s="4"/>
      <c r="EQS23" s="4"/>
      <c r="EQT23" s="4"/>
      <c r="EQU23" s="4"/>
      <c r="EQV23" s="4"/>
      <c r="EQW23" s="4"/>
      <c r="EQX23" s="4"/>
      <c r="EQY23" s="4"/>
      <c r="EQZ23" s="4"/>
      <c r="ERA23" s="4"/>
      <c r="ERB23" s="4"/>
      <c r="ERC23" s="4"/>
      <c r="ERD23" s="4"/>
      <c r="ERE23" s="4"/>
      <c r="ERF23" s="4"/>
      <c r="ERG23" s="4"/>
      <c r="ERH23" s="4"/>
      <c r="ERI23" s="4"/>
      <c r="ERJ23" s="4"/>
      <c r="ERK23" s="4"/>
      <c r="ERL23" s="4"/>
      <c r="ERM23" s="4"/>
      <c r="ERN23" s="4"/>
      <c r="ERO23" s="4"/>
      <c r="ERP23" s="4"/>
      <c r="ERQ23" s="4"/>
      <c r="ERR23" s="4"/>
      <c r="ERS23" s="4"/>
      <c r="ERT23" s="4"/>
      <c r="ERU23" s="4"/>
      <c r="ERV23" s="4"/>
      <c r="ERW23" s="4"/>
      <c r="ERX23" s="4"/>
      <c r="ERY23" s="4"/>
      <c r="ERZ23" s="4"/>
      <c r="ESA23" s="4"/>
      <c r="ESB23" s="4"/>
      <c r="ESC23" s="4"/>
      <c r="ESD23" s="4"/>
      <c r="ESE23" s="4"/>
      <c r="ESF23" s="4"/>
      <c r="ESG23" s="4"/>
      <c r="ESH23" s="4"/>
      <c r="ESI23" s="4"/>
      <c r="ESJ23" s="4"/>
      <c r="ESK23" s="4"/>
      <c r="ESL23" s="4"/>
      <c r="ESM23" s="4"/>
      <c r="ESN23" s="4"/>
      <c r="ESO23" s="4"/>
      <c r="ESP23" s="4"/>
      <c r="ESQ23" s="4"/>
      <c r="ESR23" s="4"/>
      <c r="ESS23" s="4"/>
      <c r="EST23" s="4"/>
      <c r="ESU23" s="4"/>
      <c r="ESV23" s="4"/>
      <c r="ESW23" s="4"/>
      <c r="ESX23" s="4"/>
      <c r="ESY23" s="4"/>
      <c r="ESZ23" s="4"/>
      <c r="ETA23" s="4"/>
      <c r="ETB23" s="4"/>
      <c r="ETC23" s="4"/>
      <c r="ETD23" s="4"/>
      <c r="ETE23" s="4"/>
      <c r="ETF23" s="4"/>
      <c r="ETG23" s="4"/>
      <c r="ETH23" s="4"/>
      <c r="ETI23" s="4"/>
      <c r="ETJ23" s="4"/>
      <c r="ETK23" s="4"/>
      <c r="ETL23" s="4"/>
      <c r="ETM23" s="4"/>
      <c r="ETN23" s="4"/>
      <c r="ETO23" s="4"/>
      <c r="ETP23" s="4"/>
      <c r="ETQ23" s="4"/>
      <c r="ETR23" s="4"/>
      <c r="ETS23" s="4"/>
      <c r="ETT23" s="4"/>
      <c r="ETU23" s="4"/>
      <c r="ETV23" s="4"/>
      <c r="ETW23" s="4"/>
      <c r="ETX23" s="4"/>
      <c r="ETY23" s="4"/>
      <c r="ETZ23" s="4"/>
      <c r="EUA23" s="4"/>
      <c r="EUB23" s="4"/>
      <c r="EUC23" s="4"/>
      <c r="EUD23" s="4"/>
      <c r="EUE23" s="4"/>
      <c r="EUF23" s="4"/>
      <c r="EUG23" s="4"/>
      <c r="EUH23" s="4"/>
      <c r="EUI23" s="4"/>
      <c r="EUJ23" s="4"/>
      <c r="EUK23" s="4"/>
      <c r="EUL23" s="4"/>
      <c r="EUM23" s="4"/>
      <c r="EUN23" s="4"/>
      <c r="EUO23" s="4"/>
      <c r="EUP23" s="4"/>
      <c r="EUQ23" s="4"/>
      <c r="EUR23" s="4"/>
      <c r="EUS23" s="4"/>
      <c r="EUT23" s="4"/>
      <c r="EUU23" s="4"/>
      <c r="EUV23" s="4"/>
      <c r="EUW23" s="4"/>
      <c r="EUX23" s="4"/>
      <c r="EUY23" s="4"/>
      <c r="EUZ23" s="4"/>
      <c r="EVA23" s="4"/>
      <c r="EVB23" s="4"/>
      <c r="EVC23" s="4"/>
      <c r="EVD23" s="4"/>
      <c r="EVE23" s="4"/>
      <c r="EVF23" s="4"/>
      <c r="EVG23" s="4"/>
      <c r="EVH23" s="4"/>
      <c r="EVI23" s="4"/>
      <c r="EVJ23" s="4"/>
      <c r="EVK23" s="4"/>
      <c r="EVL23" s="4"/>
      <c r="EVM23" s="4"/>
      <c r="EVN23" s="4"/>
      <c r="EVO23" s="4"/>
      <c r="EVP23" s="4"/>
      <c r="EVQ23" s="4"/>
      <c r="EVR23" s="4"/>
      <c r="EVS23" s="4"/>
      <c r="EVT23" s="4"/>
      <c r="EVU23" s="4"/>
      <c r="EVV23" s="4"/>
      <c r="EVW23" s="4"/>
      <c r="EVX23" s="4"/>
      <c r="EVY23" s="4"/>
      <c r="EVZ23" s="4"/>
      <c r="EWA23" s="4"/>
      <c r="EWB23" s="4"/>
      <c r="EWC23" s="4"/>
      <c r="EWD23" s="4"/>
      <c r="EWE23" s="4"/>
      <c r="EWF23" s="4"/>
      <c r="EWG23" s="4"/>
      <c r="EWH23" s="4"/>
      <c r="EWI23" s="4"/>
      <c r="EWJ23" s="4"/>
      <c r="EWK23" s="4"/>
      <c r="EWL23" s="4"/>
      <c r="EWM23" s="4"/>
      <c r="EWN23" s="4"/>
      <c r="EWO23" s="4"/>
      <c r="EWP23" s="4"/>
      <c r="EWQ23" s="4"/>
      <c r="EWR23" s="4"/>
      <c r="EWS23" s="4"/>
      <c r="EWT23" s="4"/>
      <c r="EWU23" s="4"/>
      <c r="EWV23" s="4"/>
      <c r="EWW23" s="4"/>
      <c r="EWX23" s="4"/>
      <c r="EWY23" s="4"/>
      <c r="EWZ23" s="4"/>
      <c r="EXA23" s="4"/>
      <c r="EXB23" s="4"/>
      <c r="EXC23" s="4"/>
      <c r="EXD23" s="4"/>
      <c r="EXE23" s="4"/>
      <c r="EXF23" s="4"/>
      <c r="EXG23" s="4"/>
      <c r="EXH23" s="4"/>
      <c r="EXI23" s="4"/>
      <c r="EXJ23" s="4"/>
      <c r="EXK23" s="4"/>
      <c r="EXL23" s="4"/>
      <c r="EXM23" s="4"/>
      <c r="EXN23" s="4"/>
      <c r="EXO23" s="4"/>
      <c r="EXP23" s="4"/>
      <c r="EXQ23" s="4"/>
      <c r="EXR23" s="4"/>
      <c r="EXS23" s="4"/>
      <c r="EXT23" s="4"/>
      <c r="EXU23" s="4"/>
      <c r="EXV23" s="4"/>
      <c r="EXW23" s="4"/>
      <c r="EXX23" s="4"/>
      <c r="EXY23" s="4"/>
      <c r="EXZ23" s="4"/>
      <c r="EYA23" s="4"/>
      <c r="EYB23" s="4"/>
      <c r="EYC23" s="4"/>
      <c r="EYD23" s="4"/>
      <c r="EYE23" s="4"/>
      <c r="EYF23" s="4"/>
      <c r="EYG23" s="4"/>
      <c r="EYH23" s="4"/>
      <c r="EYI23" s="4"/>
      <c r="EYJ23" s="4"/>
      <c r="EYK23" s="4"/>
      <c r="EYL23" s="4"/>
      <c r="EYM23" s="4"/>
      <c r="EYN23" s="4"/>
      <c r="EYO23" s="4"/>
      <c r="EYP23" s="4"/>
      <c r="EYQ23" s="4"/>
      <c r="EYR23" s="4"/>
      <c r="EYS23" s="4"/>
      <c r="EYT23" s="4"/>
      <c r="EYU23" s="4"/>
      <c r="EYV23" s="4"/>
      <c r="EYW23" s="4"/>
      <c r="EYX23" s="4"/>
      <c r="EYY23" s="4"/>
      <c r="EYZ23" s="4"/>
      <c r="EZA23" s="4"/>
      <c r="EZB23" s="4"/>
      <c r="EZC23" s="4"/>
      <c r="EZD23" s="4"/>
      <c r="EZE23" s="4"/>
      <c r="EZF23" s="4"/>
      <c r="EZG23" s="4"/>
      <c r="EZH23" s="4"/>
      <c r="EZI23" s="4"/>
      <c r="EZJ23" s="4"/>
      <c r="EZK23" s="4"/>
      <c r="EZL23" s="4"/>
      <c r="EZM23" s="4"/>
      <c r="EZN23" s="4"/>
      <c r="EZO23" s="4"/>
      <c r="EZP23" s="4"/>
      <c r="EZQ23" s="4"/>
      <c r="EZR23" s="4"/>
      <c r="EZS23" s="4"/>
      <c r="EZT23" s="4"/>
      <c r="EZU23" s="4"/>
      <c r="EZV23" s="4"/>
      <c r="EZW23" s="4"/>
      <c r="EZX23" s="4"/>
      <c r="EZY23" s="4"/>
      <c r="EZZ23" s="4"/>
      <c r="FAA23" s="4"/>
      <c r="FAB23" s="4"/>
      <c r="FAC23" s="4"/>
      <c r="FAD23" s="4"/>
      <c r="FAE23" s="4"/>
      <c r="FAF23" s="4"/>
      <c r="FAG23" s="4"/>
      <c r="FAH23" s="4"/>
      <c r="FAI23" s="4"/>
      <c r="FAJ23" s="4"/>
      <c r="FAK23" s="4"/>
      <c r="FAL23" s="4"/>
      <c r="FAM23" s="4"/>
      <c r="FAN23" s="4"/>
      <c r="FAO23" s="4"/>
      <c r="FAP23" s="4"/>
      <c r="FAQ23" s="4"/>
      <c r="FAR23" s="4"/>
      <c r="FAS23" s="4"/>
      <c r="FAT23" s="4"/>
      <c r="FAU23" s="4"/>
      <c r="FAV23" s="4"/>
      <c r="FAW23" s="4"/>
      <c r="FAX23" s="4"/>
      <c r="FAY23" s="4"/>
      <c r="FAZ23" s="4"/>
      <c r="FBA23" s="4"/>
      <c r="FBB23" s="4"/>
      <c r="FBC23" s="4"/>
      <c r="FBD23" s="4"/>
      <c r="FBE23" s="4"/>
      <c r="FBF23" s="4"/>
      <c r="FBG23" s="4"/>
      <c r="FBH23" s="4"/>
      <c r="FBI23" s="4"/>
      <c r="FBJ23" s="4"/>
      <c r="FBK23" s="4"/>
      <c r="FBL23" s="4"/>
      <c r="FBM23" s="4"/>
      <c r="FBN23" s="4"/>
      <c r="FBO23" s="4"/>
      <c r="FBP23" s="4"/>
      <c r="FBQ23" s="4"/>
      <c r="FBR23" s="4"/>
      <c r="FBS23" s="4"/>
      <c r="FBT23" s="4"/>
      <c r="FBU23" s="4"/>
      <c r="FBV23" s="4"/>
      <c r="FBW23" s="4"/>
      <c r="FBX23" s="4"/>
      <c r="FBY23" s="4"/>
      <c r="FBZ23" s="4"/>
      <c r="FCA23" s="4"/>
      <c r="FCB23" s="4"/>
      <c r="FCC23" s="4"/>
      <c r="FCD23" s="4"/>
      <c r="FCE23" s="4"/>
      <c r="FCF23" s="4"/>
      <c r="FCG23" s="4"/>
      <c r="FCH23" s="4"/>
      <c r="FCI23" s="4"/>
      <c r="FCJ23" s="4"/>
      <c r="FCK23" s="4"/>
      <c r="FCL23" s="4"/>
      <c r="FCM23" s="4"/>
      <c r="FCN23" s="4"/>
      <c r="FCO23" s="4"/>
      <c r="FCP23" s="4"/>
      <c r="FCQ23" s="4"/>
      <c r="FCR23" s="4"/>
      <c r="FCS23" s="4"/>
      <c r="FCT23" s="4"/>
      <c r="FCU23" s="4"/>
      <c r="FCV23" s="4"/>
      <c r="FCW23" s="4"/>
      <c r="FCX23" s="4"/>
      <c r="FCY23" s="4"/>
      <c r="FCZ23" s="4"/>
      <c r="FDA23" s="4"/>
      <c r="FDB23" s="4"/>
      <c r="FDC23" s="4"/>
      <c r="FDD23" s="4"/>
      <c r="FDE23" s="4"/>
      <c r="FDF23" s="4"/>
      <c r="FDG23" s="4"/>
      <c r="FDH23" s="4"/>
      <c r="FDI23" s="4"/>
      <c r="FDJ23" s="4"/>
      <c r="FDK23" s="4"/>
      <c r="FDL23" s="4"/>
      <c r="FDM23" s="4"/>
      <c r="FDN23" s="4"/>
      <c r="FDO23" s="4"/>
      <c r="FDP23" s="4"/>
      <c r="FDQ23" s="4"/>
      <c r="FDR23" s="4"/>
      <c r="FDS23" s="4"/>
      <c r="FDT23" s="4"/>
      <c r="FDU23" s="4"/>
      <c r="FDV23" s="4"/>
      <c r="FDW23" s="4"/>
      <c r="FDX23" s="4"/>
      <c r="FDY23" s="4"/>
      <c r="FDZ23" s="4"/>
      <c r="FEA23" s="4"/>
      <c r="FEB23" s="4"/>
      <c r="FEC23" s="4"/>
      <c r="FED23" s="4"/>
      <c r="FEE23" s="4"/>
      <c r="FEF23" s="4"/>
      <c r="FEG23" s="4"/>
      <c r="FEH23" s="4"/>
      <c r="FEI23" s="4"/>
      <c r="FEJ23" s="4"/>
      <c r="FEK23" s="4"/>
      <c r="FEL23" s="4"/>
      <c r="FEM23" s="4"/>
      <c r="FEN23" s="4"/>
      <c r="FEO23" s="4"/>
      <c r="FEP23" s="4"/>
      <c r="FEQ23" s="4"/>
      <c r="FER23" s="4"/>
      <c r="FES23" s="4"/>
      <c r="FET23" s="4"/>
      <c r="FEU23" s="4"/>
      <c r="FEV23" s="4"/>
      <c r="FEW23" s="4"/>
      <c r="FEX23" s="4"/>
      <c r="FEY23" s="4"/>
      <c r="FEZ23" s="4"/>
      <c r="FFA23" s="4"/>
      <c r="FFB23" s="4"/>
      <c r="FFC23" s="4"/>
      <c r="FFD23" s="4"/>
      <c r="FFE23" s="4"/>
      <c r="FFF23" s="4"/>
      <c r="FFG23" s="4"/>
      <c r="FFH23" s="4"/>
      <c r="FFI23" s="4"/>
      <c r="FFJ23" s="4"/>
      <c r="FFK23" s="4"/>
      <c r="FFL23" s="4"/>
      <c r="FFM23" s="4"/>
      <c r="FFN23" s="4"/>
      <c r="FFO23" s="4"/>
      <c r="FFP23" s="4"/>
      <c r="FFQ23" s="4"/>
      <c r="FFR23" s="4"/>
      <c r="FFS23" s="4"/>
      <c r="FFT23" s="4"/>
      <c r="FFU23" s="4"/>
      <c r="FFV23" s="4"/>
      <c r="FFW23" s="4"/>
      <c r="FFX23" s="4"/>
      <c r="FFY23" s="4"/>
      <c r="FFZ23" s="4"/>
      <c r="FGA23" s="4"/>
      <c r="FGB23" s="4"/>
      <c r="FGC23" s="4"/>
      <c r="FGD23" s="4"/>
      <c r="FGE23" s="4"/>
      <c r="FGF23" s="4"/>
      <c r="FGG23" s="4"/>
      <c r="FGH23" s="4"/>
      <c r="FGI23" s="4"/>
      <c r="FGJ23" s="4"/>
      <c r="FGK23" s="4"/>
      <c r="FGL23" s="4"/>
      <c r="FGM23" s="4"/>
      <c r="FGN23" s="4"/>
      <c r="FGO23" s="4"/>
      <c r="FGP23" s="4"/>
      <c r="FGQ23" s="4"/>
      <c r="FGR23" s="4"/>
      <c r="FGS23" s="4"/>
      <c r="FGT23" s="4"/>
      <c r="FGU23" s="4"/>
      <c r="FGV23" s="4"/>
      <c r="FGW23" s="4"/>
      <c r="FGX23" s="4"/>
      <c r="FGY23" s="4"/>
      <c r="FGZ23" s="4"/>
      <c r="FHA23" s="4"/>
      <c r="FHB23" s="4"/>
      <c r="FHC23" s="4"/>
      <c r="FHD23" s="4"/>
      <c r="FHE23" s="4"/>
      <c r="FHF23" s="4"/>
      <c r="FHG23" s="4"/>
      <c r="FHH23" s="4"/>
      <c r="FHI23" s="4"/>
      <c r="FHJ23" s="4"/>
      <c r="FHK23" s="4"/>
      <c r="FHL23" s="4"/>
      <c r="FHM23" s="4"/>
      <c r="FHN23" s="4"/>
      <c r="FHO23" s="4"/>
      <c r="FHP23" s="4"/>
      <c r="FHQ23" s="4"/>
      <c r="FHR23" s="4"/>
      <c r="FHS23" s="4"/>
      <c r="FHT23" s="4"/>
      <c r="FHU23" s="4"/>
      <c r="FHV23" s="4"/>
      <c r="FHW23" s="4"/>
      <c r="FHX23" s="4"/>
      <c r="FHY23" s="4"/>
      <c r="FHZ23" s="4"/>
      <c r="FIA23" s="4"/>
      <c r="FIB23" s="4"/>
      <c r="FIC23" s="4"/>
      <c r="FID23" s="4"/>
      <c r="FIE23" s="4"/>
      <c r="FIF23" s="4"/>
      <c r="FIG23" s="4"/>
      <c r="FIH23" s="4"/>
      <c r="FII23" s="4"/>
      <c r="FIJ23" s="4"/>
      <c r="FIK23" s="4"/>
      <c r="FIL23" s="4"/>
      <c r="FIM23" s="4"/>
      <c r="FIN23" s="4"/>
      <c r="FIO23" s="4"/>
      <c r="FIP23" s="4"/>
      <c r="FIQ23" s="4"/>
      <c r="FIR23" s="4"/>
      <c r="FIS23" s="4"/>
      <c r="FIT23" s="4"/>
      <c r="FIU23" s="4"/>
      <c r="FIV23" s="4"/>
      <c r="FIW23" s="4"/>
      <c r="FIX23" s="4"/>
      <c r="FIY23" s="4"/>
      <c r="FIZ23" s="4"/>
      <c r="FJA23" s="4"/>
      <c r="FJB23" s="4"/>
      <c r="FJC23" s="4"/>
      <c r="FJD23" s="4"/>
      <c r="FJE23" s="4"/>
      <c r="FJF23" s="4"/>
      <c r="FJG23" s="4"/>
      <c r="FJH23" s="4"/>
      <c r="FJI23" s="4"/>
      <c r="FJJ23" s="4"/>
      <c r="FJK23" s="4"/>
      <c r="FJL23" s="4"/>
      <c r="FJM23" s="4"/>
      <c r="FJN23" s="4"/>
      <c r="FJO23" s="4"/>
      <c r="FJP23" s="4"/>
      <c r="FJQ23" s="4"/>
      <c r="FJR23" s="4"/>
      <c r="FJS23" s="4"/>
      <c r="FJT23" s="4"/>
      <c r="FJU23" s="4"/>
      <c r="FJV23" s="4"/>
      <c r="FJW23" s="4"/>
      <c r="FJX23" s="4"/>
      <c r="FJY23" s="4"/>
      <c r="FJZ23" s="4"/>
      <c r="FKA23" s="4"/>
      <c r="FKB23" s="4"/>
      <c r="FKC23" s="4"/>
      <c r="FKD23" s="4"/>
      <c r="FKE23" s="4"/>
      <c r="FKF23" s="4"/>
      <c r="FKG23" s="4"/>
      <c r="FKH23" s="4"/>
      <c r="FKI23" s="4"/>
      <c r="FKJ23" s="4"/>
      <c r="FKK23" s="4"/>
      <c r="FKL23" s="4"/>
      <c r="FKM23" s="4"/>
      <c r="FKN23" s="4"/>
      <c r="FKO23" s="4"/>
      <c r="FKP23" s="4"/>
      <c r="FKQ23" s="4"/>
      <c r="FKR23" s="4"/>
      <c r="FKS23" s="4"/>
      <c r="FKT23" s="4"/>
      <c r="FKU23" s="4"/>
      <c r="FKV23" s="4"/>
      <c r="FKW23" s="4"/>
      <c r="FKX23" s="4"/>
      <c r="FKY23" s="4"/>
      <c r="FKZ23" s="4"/>
      <c r="FLA23" s="4"/>
      <c r="FLB23" s="4"/>
      <c r="FLC23" s="4"/>
      <c r="FLD23" s="4"/>
      <c r="FLE23" s="4"/>
      <c r="FLF23" s="4"/>
      <c r="FLG23" s="4"/>
      <c r="FLH23" s="4"/>
      <c r="FLI23" s="4"/>
      <c r="FLJ23" s="4"/>
      <c r="FLK23" s="4"/>
      <c r="FLL23" s="4"/>
      <c r="FLM23" s="4"/>
      <c r="FLN23" s="4"/>
      <c r="FLO23" s="4"/>
      <c r="FLP23" s="4"/>
      <c r="FLQ23" s="4"/>
      <c r="FLR23" s="4"/>
      <c r="FLS23" s="4"/>
      <c r="FLT23" s="4"/>
      <c r="FLU23" s="4"/>
      <c r="FLV23" s="4"/>
      <c r="FLW23" s="4"/>
      <c r="FLX23" s="4"/>
      <c r="FLY23" s="4"/>
      <c r="FLZ23" s="4"/>
      <c r="FMA23" s="4"/>
      <c r="FMB23" s="4"/>
      <c r="FMC23" s="4"/>
      <c r="FMD23" s="4"/>
      <c r="FME23" s="4"/>
      <c r="FMF23" s="4"/>
      <c r="FMG23" s="4"/>
      <c r="FMH23" s="4"/>
      <c r="FMI23" s="4"/>
      <c r="FMJ23" s="4"/>
      <c r="FMK23" s="4"/>
      <c r="FML23" s="4"/>
      <c r="FMM23" s="4"/>
      <c r="FMN23" s="4"/>
      <c r="FMO23" s="4"/>
      <c r="FMP23" s="4"/>
      <c r="FMQ23" s="4"/>
      <c r="FMR23" s="4"/>
      <c r="FMS23" s="4"/>
      <c r="FMT23" s="4"/>
      <c r="FMU23" s="4"/>
      <c r="FMV23" s="4"/>
      <c r="FMW23" s="4"/>
      <c r="FMX23" s="4"/>
      <c r="FMY23" s="4"/>
      <c r="FMZ23" s="4"/>
      <c r="FNA23" s="4"/>
      <c r="FNB23" s="4"/>
      <c r="FNC23" s="4"/>
      <c r="FND23" s="4"/>
      <c r="FNE23" s="4"/>
      <c r="FNF23" s="4"/>
      <c r="FNG23" s="4"/>
      <c r="FNH23" s="4"/>
      <c r="FNI23" s="4"/>
      <c r="FNJ23" s="4"/>
      <c r="FNK23" s="4"/>
      <c r="FNL23" s="4"/>
      <c r="FNM23" s="4"/>
      <c r="FNN23" s="4"/>
      <c r="FNO23" s="4"/>
      <c r="FNP23" s="4"/>
      <c r="FNQ23" s="4"/>
      <c r="FNR23" s="4"/>
      <c r="FNS23" s="4"/>
      <c r="FNT23" s="4"/>
      <c r="FNU23" s="4"/>
      <c r="FNV23" s="4"/>
      <c r="FNW23" s="4"/>
      <c r="FNX23" s="4"/>
      <c r="FNY23" s="4"/>
      <c r="FNZ23" s="4"/>
      <c r="FOA23" s="4"/>
      <c r="FOB23" s="4"/>
      <c r="FOC23" s="4"/>
      <c r="FOD23" s="4"/>
      <c r="FOE23" s="4"/>
      <c r="FOF23" s="4"/>
      <c r="FOG23" s="4"/>
      <c r="FOH23" s="4"/>
      <c r="FOI23" s="4"/>
      <c r="FOJ23" s="4"/>
      <c r="FOK23" s="4"/>
      <c r="FOL23" s="4"/>
      <c r="FOM23" s="4"/>
      <c r="FON23" s="4"/>
      <c r="FOO23" s="4"/>
      <c r="FOP23" s="4"/>
      <c r="FOQ23" s="4"/>
      <c r="FOR23" s="4"/>
      <c r="FOS23" s="4"/>
      <c r="FOT23" s="4"/>
      <c r="FOU23" s="4"/>
      <c r="FOV23" s="4"/>
      <c r="FOW23" s="4"/>
      <c r="FOX23" s="4"/>
      <c r="FOY23" s="4"/>
      <c r="FOZ23" s="4"/>
      <c r="FPA23" s="4"/>
      <c r="FPB23" s="4"/>
      <c r="FPC23" s="4"/>
      <c r="FPD23" s="4"/>
      <c r="FPE23" s="4"/>
      <c r="FPF23" s="4"/>
      <c r="FPG23" s="4"/>
      <c r="FPH23" s="4"/>
      <c r="FPI23" s="4"/>
      <c r="FPJ23" s="4"/>
      <c r="FPK23" s="4"/>
      <c r="FPL23" s="4"/>
      <c r="FPM23" s="4"/>
      <c r="FPN23" s="4"/>
      <c r="FPO23" s="4"/>
      <c r="FPP23" s="4"/>
      <c r="FPQ23" s="4"/>
      <c r="FPR23" s="4"/>
      <c r="FPS23" s="4"/>
      <c r="FPT23" s="4"/>
      <c r="FPU23" s="4"/>
      <c r="FPV23" s="4"/>
      <c r="FPW23" s="4"/>
      <c r="FPX23" s="4"/>
      <c r="FPY23" s="4"/>
      <c r="FPZ23" s="4"/>
      <c r="FQA23" s="4"/>
      <c r="FQB23" s="4"/>
      <c r="FQC23" s="4"/>
      <c r="FQD23" s="4"/>
      <c r="FQE23" s="4"/>
      <c r="FQF23" s="4"/>
      <c r="FQG23" s="4"/>
      <c r="FQH23" s="4"/>
      <c r="FQI23" s="4"/>
      <c r="FQJ23" s="4"/>
      <c r="FQK23" s="4"/>
      <c r="FQL23" s="4"/>
      <c r="FQM23" s="4"/>
      <c r="FQN23" s="4"/>
      <c r="FQO23" s="4"/>
      <c r="FQP23" s="4"/>
      <c r="FQQ23" s="4"/>
      <c r="FQR23" s="4"/>
      <c r="FQS23" s="4"/>
      <c r="FQT23" s="4"/>
      <c r="FQU23" s="4"/>
      <c r="FQV23" s="4"/>
      <c r="FQW23" s="4"/>
      <c r="FQX23" s="4"/>
      <c r="FQY23" s="4"/>
      <c r="FQZ23" s="4"/>
      <c r="FRA23" s="4"/>
      <c r="FRB23" s="4"/>
      <c r="FRC23" s="4"/>
      <c r="FRD23" s="4"/>
      <c r="FRE23" s="4"/>
      <c r="FRF23" s="4"/>
      <c r="FRG23" s="4"/>
      <c r="FRH23" s="4"/>
      <c r="FRI23" s="4"/>
      <c r="FRJ23" s="4"/>
      <c r="FRK23" s="4"/>
      <c r="FRL23" s="4"/>
      <c r="FRM23" s="4"/>
      <c r="FRN23" s="4"/>
      <c r="FRO23" s="4"/>
      <c r="FRP23" s="4"/>
      <c r="FRQ23" s="4"/>
      <c r="FRR23" s="4"/>
      <c r="FRS23" s="4"/>
      <c r="FRT23" s="4"/>
      <c r="FRU23" s="4"/>
      <c r="FRV23" s="4"/>
      <c r="FRW23" s="4"/>
      <c r="FRX23" s="4"/>
      <c r="FRY23" s="4"/>
      <c r="FRZ23" s="4"/>
      <c r="FSA23" s="4"/>
      <c r="FSB23" s="4"/>
      <c r="FSC23" s="4"/>
      <c r="FSD23" s="4"/>
      <c r="FSE23" s="4"/>
      <c r="FSF23" s="4"/>
      <c r="FSG23" s="4"/>
      <c r="FSH23" s="4"/>
      <c r="FSI23" s="4"/>
      <c r="FSJ23" s="4"/>
      <c r="FSK23" s="4"/>
      <c r="FSL23" s="4"/>
      <c r="FSM23" s="4"/>
      <c r="FSN23" s="4"/>
      <c r="FSO23" s="4"/>
      <c r="FSP23" s="4"/>
      <c r="FSQ23" s="4"/>
      <c r="FSR23" s="4"/>
      <c r="FSS23" s="4"/>
      <c r="FST23" s="4"/>
      <c r="FSU23" s="4"/>
      <c r="FSV23" s="4"/>
      <c r="FSW23" s="4"/>
      <c r="FSX23" s="4"/>
      <c r="FSY23" s="4"/>
      <c r="FSZ23" s="4"/>
      <c r="FTA23" s="4"/>
      <c r="FTB23" s="4"/>
      <c r="FTC23" s="4"/>
      <c r="FTD23" s="4"/>
      <c r="FTE23" s="4"/>
      <c r="FTF23" s="4"/>
      <c r="FTG23" s="4"/>
      <c r="FTH23" s="4"/>
      <c r="FTI23" s="4"/>
      <c r="FTJ23" s="4"/>
      <c r="FTK23" s="4"/>
      <c r="FTL23" s="4"/>
      <c r="FTM23" s="4"/>
      <c r="FTN23" s="4"/>
      <c r="FTO23" s="4"/>
      <c r="FTP23" s="4"/>
      <c r="FTQ23" s="4"/>
      <c r="FTR23" s="4"/>
      <c r="FTS23" s="4"/>
      <c r="FTT23" s="4"/>
      <c r="FTU23" s="4"/>
      <c r="FTV23" s="4"/>
      <c r="FTW23" s="4"/>
      <c r="FTX23" s="4"/>
      <c r="FTY23" s="4"/>
      <c r="FTZ23" s="4"/>
      <c r="FUA23" s="4"/>
      <c r="FUB23" s="4"/>
      <c r="FUC23" s="4"/>
      <c r="FUD23" s="4"/>
      <c r="FUE23" s="4"/>
      <c r="FUF23" s="4"/>
      <c r="FUG23" s="4"/>
      <c r="FUH23" s="4"/>
      <c r="FUI23" s="4"/>
      <c r="FUJ23" s="4"/>
      <c r="FUK23" s="4"/>
      <c r="FUL23" s="4"/>
      <c r="FUM23" s="4"/>
      <c r="FUN23" s="4"/>
      <c r="FUO23" s="4"/>
      <c r="FUP23" s="4"/>
      <c r="FUQ23" s="4"/>
      <c r="FUR23" s="4"/>
      <c r="FUS23" s="4"/>
      <c r="FUT23" s="4"/>
      <c r="FUU23" s="4"/>
      <c r="FUV23" s="4"/>
      <c r="FUW23" s="4"/>
      <c r="FUX23" s="4"/>
      <c r="FUY23" s="4"/>
      <c r="FUZ23" s="4"/>
      <c r="FVA23" s="4"/>
      <c r="FVB23" s="4"/>
      <c r="FVC23" s="4"/>
      <c r="FVD23" s="4"/>
      <c r="FVE23" s="4"/>
      <c r="FVF23" s="4"/>
      <c r="FVG23" s="4"/>
      <c r="FVH23" s="4"/>
      <c r="FVI23" s="4"/>
      <c r="FVJ23" s="4"/>
      <c r="FVK23" s="4"/>
      <c r="FVL23" s="4"/>
      <c r="FVM23" s="4"/>
      <c r="FVN23" s="4"/>
      <c r="FVO23" s="4"/>
      <c r="FVP23" s="4"/>
      <c r="FVQ23" s="4"/>
      <c r="FVR23" s="4"/>
      <c r="FVS23" s="4"/>
      <c r="FVT23" s="4"/>
      <c r="FVU23" s="4"/>
      <c r="FVV23" s="4"/>
      <c r="FVW23" s="4"/>
      <c r="FVX23" s="4"/>
      <c r="FVY23" s="4"/>
      <c r="FVZ23" s="4"/>
      <c r="FWA23" s="4"/>
      <c r="FWB23" s="4"/>
      <c r="FWC23" s="4"/>
      <c r="FWD23" s="4"/>
      <c r="FWE23" s="4"/>
      <c r="FWF23" s="4"/>
      <c r="FWG23" s="4"/>
      <c r="FWH23" s="4"/>
      <c r="FWI23" s="4"/>
      <c r="FWJ23" s="4"/>
      <c r="FWK23" s="4"/>
      <c r="FWL23" s="4"/>
      <c r="FWM23" s="4"/>
      <c r="FWN23" s="4"/>
      <c r="FWO23" s="4"/>
      <c r="FWP23" s="4"/>
      <c r="FWQ23" s="4"/>
      <c r="FWR23" s="4"/>
      <c r="FWS23" s="4"/>
      <c r="FWT23" s="4"/>
      <c r="FWU23" s="4"/>
      <c r="FWV23" s="4"/>
      <c r="FWW23" s="4"/>
      <c r="FWX23" s="4"/>
      <c r="FWY23" s="4"/>
      <c r="FWZ23" s="4"/>
      <c r="FXA23" s="4"/>
      <c r="FXB23" s="4"/>
      <c r="FXC23" s="4"/>
      <c r="FXD23" s="4"/>
      <c r="FXE23" s="4"/>
      <c r="FXF23" s="4"/>
      <c r="FXG23" s="4"/>
      <c r="FXH23" s="4"/>
      <c r="FXI23" s="4"/>
      <c r="FXJ23" s="4"/>
      <c r="FXK23" s="4"/>
      <c r="FXL23" s="4"/>
      <c r="FXM23" s="4"/>
      <c r="FXN23" s="4"/>
      <c r="FXO23" s="4"/>
      <c r="FXP23" s="4"/>
      <c r="FXQ23" s="4"/>
      <c r="FXR23" s="4"/>
      <c r="FXS23" s="4"/>
      <c r="FXT23" s="4"/>
      <c r="FXU23" s="4"/>
      <c r="FXV23" s="4"/>
      <c r="FXW23" s="4"/>
      <c r="FXX23" s="4"/>
      <c r="FXY23" s="4"/>
      <c r="FXZ23" s="4"/>
      <c r="FYA23" s="4"/>
      <c r="FYB23" s="4"/>
      <c r="FYC23" s="4"/>
      <c r="FYD23" s="4"/>
      <c r="FYE23" s="4"/>
      <c r="FYF23" s="4"/>
      <c r="FYG23" s="4"/>
      <c r="FYH23" s="4"/>
      <c r="FYI23" s="4"/>
      <c r="FYJ23" s="4"/>
      <c r="FYK23" s="4"/>
      <c r="FYL23" s="4"/>
      <c r="FYM23" s="4"/>
      <c r="FYN23" s="4"/>
      <c r="FYO23" s="4"/>
      <c r="FYP23" s="4"/>
      <c r="FYQ23" s="4"/>
      <c r="FYR23" s="4"/>
      <c r="FYS23" s="4"/>
      <c r="FYT23" s="4"/>
      <c r="FYU23" s="4"/>
      <c r="FYV23" s="4"/>
      <c r="FYW23" s="4"/>
      <c r="FYX23" s="4"/>
      <c r="FYY23" s="4"/>
      <c r="FYZ23" s="4"/>
      <c r="FZA23" s="4"/>
      <c r="FZB23" s="4"/>
      <c r="FZC23" s="4"/>
      <c r="FZD23" s="4"/>
      <c r="FZE23" s="4"/>
      <c r="FZF23" s="4"/>
      <c r="FZG23" s="4"/>
      <c r="FZH23" s="4"/>
      <c r="FZI23" s="4"/>
      <c r="FZJ23" s="4"/>
      <c r="FZK23" s="4"/>
      <c r="FZL23" s="4"/>
      <c r="FZM23" s="4"/>
      <c r="FZN23" s="4"/>
      <c r="FZO23" s="4"/>
      <c r="FZP23" s="4"/>
      <c r="FZQ23" s="4"/>
      <c r="FZR23" s="4"/>
      <c r="FZS23" s="4"/>
      <c r="FZT23" s="4"/>
      <c r="FZU23" s="4"/>
      <c r="FZV23" s="4"/>
      <c r="FZW23" s="4"/>
      <c r="FZX23" s="4"/>
      <c r="FZY23" s="4"/>
      <c r="FZZ23" s="4"/>
      <c r="GAA23" s="4"/>
      <c r="GAB23" s="4"/>
      <c r="GAC23" s="4"/>
      <c r="GAD23" s="4"/>
      <c r="GAE23" s="4"/>
      <c r="GAF23" s="4"/>
      <c r="GAG23" s="4"/>
      <c r="GAH23" s="4"/>
      <c r="GAI23" s="4"/>
      <c r="GAJ23" s="4"/>
      <c r="GAK23" s="4"/>
      <c r="GAL23" s="4"/>
      <c r="GAM23" s="4"/>
      <c r="GAN23" s="4"/>
      <c r="GAO23" s="4"/>
      <c r="GAP23" s="4"/>
      <c r="GAQ23" s="4"/>
      <c r="GAR23" s="4"/>
      <c r="GAS23" s="4"/>
      <c r="GAT23" s="4"/>
      <c r="GAU23" s="4"/>
      <c r="GAV23" s="4"/>
      <c r="GAW23" s="4"/>
      <c r="GAX23" s="4"/>
      <c r="GAY23" s="4"/>
      <c r="GAZ23" s="4"/>
      <c r="GBA23" s="4"/>
      <c r="GBB23" s="4"/>
      <c r="GBC23" s="4"/>
      <c r="GBD23" s="4"/>
      <c r="GBE23" s="4"/>
      <c r="GBF23" s="4"/>
      <c r="GBG23" s="4"/>
      <c r="GBH23" s="4"/>
      <c r="GBI23" s="4"/>
      <c r="GBJ23" s="4"/>
      <c r="GBK23" s="4"/>
      <c r="GBL23" s="4"/>
      <c r="GBM23" s="4"/>
      <c r="GBN23" s="4"/>
      <c r="GBO23" s="4"/>
      <c r="GBP23" s="4"/>
      <c r="GBQ23" s="4"/>
      <c r="GBR23" s="4"/>
      <c r="GBS23" s="4"/>
      <c r="GBT23" s="4"/>
      <c r="GBU23" s="4"/>
      <c r="GBV23" s="4"/>
      <c r="GBW23" s="4"/>
      <c r="GBX23" s="4"/>
      <c r="GBY23" s="4"/>
      <c r="GBZ23" s="4"/>
      <c r="GCA23" s="4"/>
      <c r="GCB23" s="4"/>
      <c r="GCC23" s="4"/>
      <c r="GCD23" s="4"/>
      <c r="GCE23" s="4"/>
      <c r="GCF23" s="4"/>
      <c r="GCG23" s="4"/>
      <c r="GCH23" s="4"/>
      <c r="GCI23" s="4"/>
      <c r="GCJ23" s="4"/>
      <c r="GCK23" s="4"/>
      <c r="GCL23" s="4"/>
      <c r="GCM23" s="4"/>
      <c r="GCN23" s="4"/>
      <c r="GCO23" s="4"/>
      <c r="GCP23" s="4"/>
      <c r="GCQ23" s="4"/>
      <c r="GCR23" s="4"/>
      <c r="GCS23" s="4"/>
      <c r="GCT23" s="4"/>
      <c r="GCU23" s="4"/>
      <c r="GCV23" s="4"/>
      <c r="GCW23" s="4"/>
      <c r="GCX23" s="4"/>
      <c r="GCY23" s="4"/>
      <c r="GCZ23" s="4"/>
      <c r="GDA23" s="4"/>
      <c r="GDB23" s="4"/>
      <c r="GDC23" s="4"/>
      <c r="GDD23" s="4"/>
      <c r="GDE23" s="4"/>
      <c r="GDF23" s="4"/>
      <c r="GDG23" s="4"/>
      <c r="GDH23" s="4"/>
      <c r="GDI23" s="4"/>
      <c r="GDJ23" s="4"/>
      <c r="GDK23" s="4"/>
      <c r="GDL23" s="4"/>
      <c r="GDM23" s="4"/>
      <c r="GDN23" s="4"/>
      <c r="GDO23" s="4"/>
      <c r="GDP23" s="4"/>
      <c r="GDQ23" s="4"/>
      <c r="GDR23" s="4"/>
      <c r="GDS23" s="4"/>
      <c r="GDT23" s="4"/>
      <c r="GDU23" s="4"/>
      <c r="GDV23" s="4"/>
      <c r="GDW23" s="4"/>
      <c r="GDX23" s="4"/>
      <c r="GDY23" s="4"/>
      <c r="GDZ23" s="4"/>
      <c r="GEA23" s="4"/>
      <c r="GEB23" s="4"/>
      <c r="GEC23" s="4"/>
      <c r="GED23" s="4"/>
      <c r="GEE23" s="4"/>
      <c r="GEF23" s="4"/>
      <c r="GEG23" s="4"/>
      <c r="GEH23" s="4"/>
      <c r="GEI23" s="4"/>
      <c r="GEJ23" s="4"/>
      <c r="GEK23" s="4"/>
      <c r="GEL23" s="4"/>
      <c r="GEM23" s="4"/>
      <c r="GEN23" s="4"/>
      <c r="GEO23" s="4"/>
      <c r="GEP23" s="4"/>
      <c r="GEQ23" s="4"/>
      <c r="GER23" s="4"/>
      <c r="GES23" s="4"/>
      <c r="GET23" s="4"/>
      <c r="GEU23" s="4"/>
      <c r="GEV23" s="4"/>
      <c r="GEW23" s="4"/>
      <c r="GEX23" s="4"/>
      <c r="GEY23" s="4"/>
      <c r="GEZ23" s="4"/>
      <c r="GFA23" s="4"/>
      <c r="GFB23" s="4"/>
      <c r="GFC23" s="4"/>
      <c r="GFD23" s="4"/>
      <c r="GFE23" s="4"/>
      <c r="GFF23" s="4"/>
      <c r="GFG23" s="4"/>
      <c r="GFH23" s="4"/>
      <c r="GFI23" s="4"/>
      <c r="GFJ23" s="4"/>
      <c r="GFK23" s="4"/>
      <c r="GFL23" s="4"/>
      <c r="GFM23" s="4"/>
      <c r="GFN23" s="4"/>
      <c r="GFO23" s="4"/>
      <c r="GFP23" s="4"/>
      <c r="GFQ23" s="4"/>
      <c r="GFR23" s="4"/>
      <c r="GFS23" s="4"/>
      <c r="GFT23" s="4"/>
      <c r="GFU23" s="4"/>
      <c r="GFV23" s="4"/>
      <c r="GFW23" s="4"/>
      <c r="GFX23" s="4"/>
      <c r="GFY23" s="4"/>
      <c r="GFZ23" s="4"/>
      <c r="GGA23" s="4"/>
      <c r="GGB23" s="4"/>
      <c r="GGC23" s="4"/>
      <c r="GGD23" s="4"/>
      <c r="GGE23" s="4"/>
      <c r="GGF23" s="4"/>
      <c r="GGG23" s="4"/>
      <c r="GGH23" s="4"/>
      <c r="GGI23" s="4"/>
      <c r="GGJ23" s="4"/>
      <c r="GGK23" s="4"/>
      <c r="GGL23" s="4"/>
      <c r="GGM23" s="4"/>
      <c r="GGN23" s="4"/>
      <c r="GGO23" s="4"/>
      <c r="GGP23" s="4"/>
      <c r="GGQ23" s="4"/>
      <c r="GGR23" s="4"/>
      <c r="GGS23" s="4"/>
      <c r="GGT23" s="4"/>
      <c r="GGU23" s="4"/>
      <c r="GGV23" s="4"/>
      <c r="GGW23" s="4"/>
      <c r="GGX23" s="4"/>
      <c r="GGY23" s="4"/>
      <c r="GGZ23" s="4"/>
      <c r="GHA23" s="4"/>
      <c r="GHB23" s="4"/>
      <c r="GHC23" s="4"/>
      <c r="GHD23" s="4"/>
      <c r="GHE23" s="4"/>
      <c r="GHF23" s="4"/>
      <c r="GHG23" s="4"/>
      <c r="GHH23" s="4"/>
      <c r="GHI23" s="4"/>
      <c r="GHJ23" s="4"/>
      <c r="GHK23" s="4"/>
      <c r="GHL23" s="4"/>
      <c r="GHM23" s="4"/>
      <c r="GHN23" s="4"/>
      <c r="GHO23" s="4"/>
      <c r="GHP23" s="4"/>
      <c r="GHQ23" s="4"/>
      <c r="GHR23" s="4"/>
      <c r="GHS23" s="4"/>
      <c r="GHT23" s="4"/>
      <c r="GHU23" s="4"/>
      <c r="GHV23" s="4"/>
      <c r="GHW23" s="4"/>
      <c r="GHX23" s="4"/>
      <c r="GHY23" s="4"/>
      <c r="GHZ23" s="4"/>
      <c r="GIA23" s="4"/>
      <c r="GIB23" s="4"/>
      <c r="GIC23" s="4"/>
      <c r="GID23" s="4"/>
      <c r="GIE23" s="4"/>
      <c r="GIF23" s="4"/>
      <c r="GIG23" s="4"/>
      <c r="GIH23" s="4"/>
      <c r="GII23" s="4"/>
      <c r="GIJ23" s="4"/>
      <c r="GIK23" s="4"/>
      <c r="GIL23" s="4"/>
      <c r="GIM23" s="4"/>
      <c r="GIN23" s="4"/>
      <c r="GIO23" s="4"/>
      <c r="GIP23" s="4"/>
      <c r="GIQ23" s="4"/>
      <c r="GIR23" s="4"/>
      <c r="GIS23" s="4"/>
      <c r="GIT23" s="4"/>
      <c r="GIU23" s="4"/>
      <c r="GIV23" s="4"/>
      <c r="GIW23" s="4"/>
      <c r="GIX23" s="4"/>
      <c r="GIY23" s="4"/>
      <c r="GIZ23" s="4"/>
      <c r="GJA23" s="4"/>
      <c r="GJB23" s="4"/>
      <c r="GJC23" s="4"/>
      <c r="GJD23" s="4"/>
      <c r="GJE23" s="4"/>
      <c r="GJF23" s="4"/>
      <c r="GJG23" s="4"/>
      <c r="GJH23" s="4"/>
      <c r="GJI23" s="4"/>
      <c r="GJJ23" s="4"/>
      <c r="GJK23" s="4"/>
      <c r="GJL23" s="4"/>
      <c r="GJM23" s="4"/>
      <c r="GJN23" s="4"/>
      <c r="GJO23" s="4"/>
      <c r="GJP23" s="4"/>
      <c r="GJQ23" s="4"/>
      <c r="GJR23" s="4"/>
      <c r="GJS23" s="4"/>
      <c r="GJT23" s="4"/>
      <c r="GJU23" s="4"/>
      <c r="GJV23" s="4"/>
      <c r="GJW23" s="4"/>
      <c r="GJX23" s="4"/>
      <c r="GJY23" s="4"/>
      <c r="GJZ23" s="4"/>
      <c r="GKA23" s="4"/>
      <c r="GKB23" s="4"/>
      <c r="GKC23" s="4"/>
      <c r="GKD23" s="4"/>
      <c r="GKE23" s="4"/>
      <c r="GKF23" s="4"/>
      <c r="GKG23" s="4"/>
      <c r="GKH23" s="4"/>
      <c r="GKI23" s="4"/>
      <c r="GKJ23" s="4"/>
      <c r="GKK23" s="4"/>
      <c r="GKL23" s="4"/>
      <c r="GKM23" s="4"/>
      <c r="GKN23" s="4"/>
      <c r="GKO23" s="4"/>
      <c r="GKP23" s="4"/>
      <c r="GKQ23" s="4"/>
      <c r="GKR23" s="4"/>
      <c r="GKS23" s="4"/>
      <c r="GKT23" s="4"/>
      <c r="GKU23" s="4"/>
      <c r="GKV23" s="4"/>
      <c r="GKW23" s="4"/>
      <c r="GKX23" s="4"/>
      <c r="GKY23" s="4"/>
      <c r="GKZ23" s="4"/>
      <c r="GLA23" s="4"/>
      <c r="GLB23" s="4"/>
      <c r="GLC23" s="4"/>
      <c r="GLD23" s="4"/>
      <c r="GLE23" s="4"/>
      <c r="GLF23" s="4"/>
      <c r="GLG23" s="4"/>
      <c r="GLH23" s="4"/>
      <c r="GLI23" s="4"/>
      <c r="GLJ23" s="4"/>
      <c r="GLK23" s="4"/>
      <c r="GLL23" s="4"/>
      <c r="GLM23" s="4"/>
      <c r="GLN23" s="4"/>
      <c r="GLO23" s="4"/>
      <c r="GLP23" s="4"/>
      <c r="GLQ23" s="4"/>
      <c r="GLR23" s="4"/>
      <c r="GLS23" s="4"/>
      <c r="GLT23" s="4"/>
      <c r="GLU23" s="4"/>
      <c r="GLV23" s="4"/>
      <c r="GLW23" s="4"/>
      <c r="GLX23" s="4"/>
      <c r="GLY23" s="4"/>
      <c r="GLZ23" s="4"/>
      <c r="GMA23" s="4"/>
      <c r="GMB23" s="4"/>
      <c r="GMC23" s="4"/>
      <c r="GMD23" s="4"/>
      <c r="GME23" s="4"/>
      <c r="GMF23" s="4"/>
      <c r="GMG23" s="4"/>
      <c r="GMH23" s="4"/>
      <c r="GMI23" s="4"/>
      <c r="GMJ23" s="4"/>
      <c r="GMK23" s="4"/>
      <c r="GML23" s="4"/>
      <c r="GMM23" s="4"/>
      <c r="GMN23" s="4"/>
      <c r="GMO23" s="4"/>
      <c r="GMP23" s="4"/>
      <c r="GMQ23" s="4"/>
      <c r="GMR23" s="4"/>
      <c r="GMS23" s="4"/>
      <c r="GMT23" s="4"/>
      <c r="GMU23" s="4"/>
      <c r="GMV23" s="4"/>
      <c r="GMW23" s="4"/>
      <c r="GMX23" s="4"/>
      <c r="GMY23" s="4"/>
      <c r="GMZ23" s="4"/>
      <c r="GNA23" s="4"/>
      <c r="GNB23" s="4"/>
      <c r="GNC23" s="4"/>
      <c r="GND23" s="4"/>
      <c r="GNE23" s="4"/>
      <c r="GNF23" s="4"/>
      <c r="GNG23" s="4"/>
      <c r="GNH23" s="4"/>
      <c r="GNI23" s="4"/>
      <c r="GNJ23" s="4"/>
      <c r="GNK23" s="4"/>
      <c r="GNL23" s="4"/>
      <c r="GNM23" s="4"/>
      <c r="GNN23" s="4"/>
      <c r="GNO23" s="4"/>
      <c r="GNP23" s="4"/>
      <c r="GNQ23" s="4"/>
      <c r="GNR23" s="4"/>
      <c r="GNS23" s="4"/>
      <c r="GNT23" s="4"/>
      <c r="GNU23" s="4"/>
      <c r="GNV23" s="4"/>
      <c r="GNW23" s="4"/>
      <c r="GNX23" s="4"/>
      <c r="GNY23" s="4"/>
      <c r="GNZ23" s="4"/>
      <c r="GOA23" s="4"/>
      <c r="GOB23" s="4"/>
      <c r="GOC23" s="4"/>
      <c r="GOD23" s="4"/>
      <c r="GOE23" s="4"/>
      <c r="GOF23" s="4"/>
      <c r="GOG23" s="4"/>
      <c r="GOH23" s="4"/>
      <c r="GOI23" s="4"/>
      <c r="GOJ23" s="4"/>
      <c r="GOK23" s="4"/>
      <c r="GOL23" s="4"/>
      <c r="GOM23" s="4"/>
      <c r="GON23" s="4"/>
      <c r="GOO23" s="4"/>
      <c r="GOP23" s="4"/>
      <c r="GOQ23" s="4"/>
      <c r="GOR23" s="4"/>
      <c r="GOS23" s="4"/>
      <c r="GOT23" s="4"/>
      <c r="GOU23" s="4"/>
      <c r="GOV23" s="4"/>
      <c r="GOW23" s="4"/>
      <c r="GOX23" s="4"/>
      <c r="GOY23" s="4"/>
      <c r="GOZ23" s="4"/>
      <c r="GPA23" s="4"/>
      <c r="GPB23" s="4"/>
      <c r="GPC23" s="4"/>
      <c r="GPD23" s="4"/>
      <c r="GPE23" s="4"/>
      <c r="GPF23" s="4"/>
      <c r="GPG23" s="4"/>
      <c r="GPH23" s="4"/>
      <c r="GPI23" s="4"/>
      <c r="GPJ23" s="4"/>
      <c r="GPK23" s="4"/>
      <c r="GPL23" s="4"/>
      <c r="GPM23" s="4"/>
      <c r="GPN23" s="4"/>
      <c r="GPO23" s="4"/>
      <c r="GPP23" s="4"/>
      <c r="GPQ23" s="4"/>
      <c r="GPR23" s="4"/>
      <c r="GPS23" s="4"/>
      <c r="GPT23" s="4"/>
      <c r="GPU23" s="4"/>
      <c r="GPV23" s="4"/>
      <c r="GPW23" s="4"/>
      <c r="GPX23" s="4"/>
      <c r="GPY23" s="4"/>
      <c r="GPZ23" s="4"/>
      <c r="GQA23" s="4"/>
      <c r="GQB23" s="4"/>
      <c r="GQC23" s="4"/>
      <c r="GQD23" s="4"/>
      <c r="GQE23" s="4"/>
      <c r="GQF23" s="4"/>
      <c r="GQG23" s="4"/>
      <c r="GQH23" s="4"/>
      <c r="GQI23" s="4"/>
      <c r="GQJ23" s="4"/>
      <c r="GQK23" s="4"/>
      <c r="GQL23" s="4"/>
      <c r="GQM23" s="4"/>
      <c r="GQN23" s="4"/>
      <c r="GQO23" s="4"/>
      <c r="GQP23" s="4"/>
      <c r="GQQ23" s="4"/>
      <c r="GQR23" s="4"/>
      <c r="GQS23" s="4"/>
      <c r="GQT23" s="4"/>
      <c r="GQU23" s="4"/>
      <c r="GQV23" s="4"/>
      <c r="GQW23" s="4"/>
      <c r="GQX23" s="4"/>
      <c r="GQY23" s="4"/>
      <c r="GQZ23" s="4"/>
      <c r="GRA23" s="4"/>
      <c r="GRB23" s="4"/>
      <c r="GRC23" s="4"/>
      <c r="GRD23" s="4"/>
      <c r="GRE23" s="4"/>
      <c r="GRF23" s="4"/>
      <c r="GRG23" s="4"/>
      <c r="GRH23" s="4"/>
      <c r="GRI23" s="4"/>
      <c r="GRJ23" s="4"/>
      <c r="GRK23" s="4"/>
      <c r="GRL23" s="4"/>
      <c r="GRM23" s="4"/>
      <c r="GRN23" s="4"/>
      <c r="GRO23" s="4"/>
      <c r="GRP23" s="4"/>
      <c r="GRQ23" s="4"/>
      <c r="GRR23" s="4"/>
      <c r="GRS23" s="4"/>
      <c r="GRT23" s="4"/>
      <c r="GRU23" s="4"/>
      <c r="GRV23" s="4"/>
      <c r="GRW23" s="4"/>
      <c r="GRX23" s="4"/>
      <c r="GRY23" s="4"/>
      <c r="GRZ23" s="4"/>
      <c r="GSA23" s="4"/>
      <c r="GSB23" s="4"/>
      <c r="GSC23" s="4"/>
      <c r="GSD23" s="4"/>
      <c r="GSE23" s="4"/>
      <c r="GSF23" s="4"/>
      <c r="GSG23" s="4"/>
      <c r="GSH23" s="4"/>
      <c r="GSI23" s="4"/>
      <c r="GSJ23" s="4"/>
      <c r="GSK23" s="4"/>
      <c r="GSL23" s="4"/>
      <c r="GSM23" s="4"/>
      <c r="GSN23" s="4"/>
      <c r="GSO23" s="4"/>
      <c r="GSP23" s="4"/>
      <c r="GSQ23" s="4"/>
      <c r="GSR23" s="4"/>
      <c r="GSS23" s="4"/>
      <c r="GST23" s="4"/>
      <c r="GSU23" s="4"/>
      <c r="GSV23" s="4"/>
      <c r="GSW23" s="4"/>
      <c r="GSX23" s="4"/>
      <c r="GSY23" s="4"/>
      <c r="GSZ23" s="4"/>
      <c r="GTA23" s="4"/>
      <c r="GTB23" s="4"/>
      <c r="GTC23" s="4"/>
      <c r="GTD23" s="4"/>
      <c r="GTE23" s="4"/>
      <c r="GTF23" s="4"/>
      <c r="GTG23" s="4"/>
      <c r="GTH23" s="4"/>
      <c r="GTI23" s="4"/>
      <c r="GTJ23" s="4"/>
      <c r="GTK23" s="4"/>
      <c r="GTL23" s="4"/>
      <c r="GTM23" s="4"/>
      <c r="GTN23" s="4"/>
      <c r="GTO23" s="4"/>
      <c r="GTP23" s="4"/>
      <c r="GTQ23" s="4"/>
      <c r="GTR23" s="4"/>
      <c r="GTS23" s="4"/>
      <c r="GTT23" s="4"/>
      <c r="GTU23" s="4"/>
      <c r="GTV23" s="4"/>
      <c r="GTW23" s="4"/>
      <c r="GTX23" s="4"/>
      <c r="GTY23" s="4"/>
      <c r="GTZ23" s="4"/>
      <c r="GUA23" s="4"/>
      <c r="GUB23" s="4"/>
      <c r="GUC23" s="4"/>
      <c r="GUD23" s="4"/>
      <c r="GUE23" s="4"/>
      <c r="GUF23" s="4"/>
      <c r="GUG23" s="4"/>
      <c r="GUH23" s="4"/>
      <c r="GUI23" s="4"/>
      <c r="GUJ23" s="4"/>
      <c r="GUK23" s="4"/>
      <c r="GUL23" s="4"/>
      <c r="GUM23" s="4"/>
      <c r="GUN23" s="4"/>
      <c r="GUO23" s="4"/>
      <c r="GUP23" s="4"/>
      <c r="GUQ23" s="4"/>
      <c r="GUR23" s="4"/>
      <c r="GUS23" s="4"/>
      <c r="GUT23" s="4"/>
      <c r="GUU23" s="4"/>
      <c r="GUV23" s="4"/>
      <c r="GUW23" s="4"/>
      <c r="GUX23" s="4"/>
      <c r="GUY23" s="4"/>
      <c r="GUZ23" s="4"/>
      <c r="GVA23" s="4"/>
      <c r="GVB23" s="4"/>
      <c r="GVC23" s="4"/>
      <c r="GVD23" s="4"/>
      <c r="GVE23" s="4"/>
      <c r="GVF23" s="4"/>
      <c r="GVG23" s="4"/>
      <c r="GVH23" s="4"/>
      <c r="GVI23" s="4"/>
      <c r="GVJ23" s="4"/>
      <c r="GVK23" s="4"/>
      <c r="GVL23" s="4"/>
      <c r="GVM23" s="4"/>
      <c r="GVN23" s="4"/>
      <c r="GVO23" s="4"/>
      <c r="GVP23" s="4"/>
      <c r="GVQ23" s="4"/>
      <c r="GVR23" s="4"/>
      <c r="GVS23" s="4"/>
      <c r="GVT23" s="4"/>
      <c r="GVU23" s="4"/>
      <c r="GVV23" s="4"/>
      <c r="GVW23" s="4"/>
      <c r="GVX23" s="4"/>
      <c r="GVY23" s="4"/>
      <c r="GVZ23" s="4"/>
      <c r="GWA23" s="4"/>
      <c r="GWB23" s="4"/>
      <c r="GWC23" s="4"/>
      <c r="GWD23" s="4"/>
      <c r="GWE23" s="4"/>
      <c r="GWF23" s="4"/>
      <c r="GWG23" s="4"/>
      <c r="GWH23" s="4"/>
      <c r="GWI23" s="4"/>
      <c r="GWJ23" s="4"/>
      <c r="GWK23" s="4"/>
      <c r="GWL23" s="4"/>
      <c r="GWM23" s="4"/>
      <c r="GWN23" s="4"/>
      <c r="GWO23" s="4"/>
      <c r="GWP23" s="4"/>
      <c r="GWQ23" s="4"/>
      <c r="GWR23" s="4"/>
      <c r="GWS23" s="4"/>
      <c r="GWT23" s="4"/>
      <c r="GWU23" s="4"/>
      <c r="GWV23" s="4"/>
      <c r="GWW23" s="4"/>
      <c r="GWX23" s="4"/>
      <c r="GWY23" s="4"/>
      <c r="GWZ23" s="4"/>
      <c r="GXA23" s="4"/>
      <c r="GXB23" s="4"/>
      <c r="GXC23" s="4"/>
      <c r="GXD23" s="4"/>
      <c r="GXE23" s="4"/>
      <c r="GXF23" s="4"/>
      <c r="GXG23" s="4"/>
      <c r="GXH23" s="4"/>
      <c r="GXI23" s="4"/>
      <c r="GXJ23" s="4"/>
      <c r="GXK23" s="4"/>
      <c r="GXL23" s="4"/>
      <c r="GXM23" s="4"/>
      <c r="GXN23" s="4"/>
      <c r="GXO23" s="4"/>
      <c r="GXP23" s="4"/>
      <c r="GXQ23" s="4"/>
      <c r="GXR23" s="4"/>
      <c r="GXS23" s="4"/>
      <c r="GXT23" s="4"/>
      <c r="GXU23" s="4"/>
      <c r="GXV23" s="4"/>
      <c r="GXW23" s="4"/>
      <c r="GXX23" s="4"/>
      <c r="GXY23" s="4"/>
      <c r="GXZ23" s="4"/>
      <c r="GYA23" s="4"/>
      <c r="GYB23" s="4"/>
      <c r="GYC23" s="4"/>
      <c r="GYD23" s="4"/>
      <c r="GYE23" s="4"/>
      <c r="GYF23" s="4"/>
      <c r="GYG23" s="4"/>
      <c r="GYH23" s="4"/>
      <c r="GYI23" s="4"/>
      <c r="GYJ23" s="4"/>
      <c r="GYK23" s="4"/>
      <c r="GYL23" s="4"/>
      <c r="GYM23" s="4"/>
      <c r="GYN23" s="4"/>
      <c r="GYO23" s="4"/>
      <c r="GYP23" s="4"/>
      <c r="GYQ23" s="4"/>
      <c r="GYR23" s="4"/>
      <c r="GYS23" s="4"/>
      <c r="GYT23" s="4"/>
      <c r="GYU23" s="4"/>
      <c r="GYV23" s="4"/>
      <c r="GYW23" s="4"/>
      <c r="GYX23" s="4"/>
      <c r="GYY23" s="4"/>
      <c r="GYZ23" s="4"/>
      <c r="GZA23" s="4"/>
      <c r="GZB23" s="4"/>
      <c r="GZC23" s="4"/>
      <c r="GZD23" s="4"/>
      <c r="GZE23" s="4"/>
      <c r="GZF23" s="4"/>
      <c r="GZG23" s="4"/>
      <c r="GZH23" s="4"/>
      <c r="GZI23" s="4"/>
      <c r="GZJ23" s="4"/>
      <c r="GZK23" s="4"/>
      <c r="GZL23" s="4"/>
      <c r="GZM23" s="4"/>
      <c r="GZN23" s="4"/>
      <c r="GZO23" s="4"/>
      <c r="GZP23" s="4"/>
      <c r="GZQ23" s="4"/>
      <c r="GZR23" s="4"/>
      <c r="GZS23" s="4"/>
      <c r="GZT23" s="4"/>
      <c r="GZU23" s="4"/>
      <c r="GZV23" s="4"/>
      <c r="GZW23" s="4"/>
      <c r="GZX23" s="4"/>
      <c r="GZY23" s="4"/>
      <c r="GZZ23" s="4"/>
      <c r="HAA23" s="4"/>
      <c r="HAB23" s="4"/>
      <c r="HAC23" s="4"/>
      <c r="HAD23" s="4"/>
      <c r="HAE23" s="4"/>
      <c r="HAF23" s="4"/>
      <c r="HAG23" s="4"/>
      <c r="HAH23" s="4"/>
      <c r="HAI23" s="4"/>
      <c r="HAJ23" s="4"/>
      <c r="HAK23" s="4"/>
      <c r="HAL23" s="4"/>
      <c r="HAM23" s="4"/>
      <c r="HAN23" s="4"/>
      <c r="HAO23" s="4"/>
      <c r="HAP23" s="4"/>
      <c r="HAQ23" s="4"/>
      <c r="HAR23" s="4"/>
      <c r="HAS23" s="4"/>
      <c r="HAT23" s="4"/>
      <c r="HAU23" s="4"/>
      <c r="HAV23" s="4"/>
      <c r="HAW23" s="4"/>
      <c r="HAX23" s="4"/>
      <c r="HAY23" s="4"/>
      <c r="HAZ23" s="4"/>
      <c r="HBA23" s="4"/>
      <c r="HBB23" s="4"/>
      <c r="HBC23" s="4"/>
      <c r="HBD23" s="4"/>
      <c r="HBE23" s="4"/>
      <c r="HBF23" s="4"/>
      <c r="HBG23" s="4"/>
      <c r="HBH23" s="4"/>
      <c r="HBI23" s="4"/>
      <c r="HBJ23" s="4"/>
      <c r="HBK23" s="4"/>
      <c r="HBL23" s="4"/>
      <c r="HBM23" s="4"/>
      <c r="HBN23" s="4"/>
      <c r="HBO23" s="4"/>
      <c r="HBP23" s="4"/>
      <c r="HBQ23" s="4"/>
      <c r="HBR23" s="4"/>
      <c r="HBS23" s="4"/>
      <c r="HBT23" s="4"/>
      <c r="HBU23" s="4"/>
      <c r="HBV23" s="4"/>
      <c r="HBW23" s="4"/>
      <c r="HBX23" s="4"/>
      <c r="HBY23" s="4"/>
      <c r="HBZ23" s="4"/>
      <c r="HCA23" s="4"/>
      <c r="HCB23" s="4"/>
      <c r="HCC23" s="4"/>
      <c r="HCD23" s="4"/>
      <c r="HCE23" s="4"/>
      <c r="HCF23" s="4"/>
      <c r="HCG23" s="4"/>
      <c r="HCH23" s="4"/>
      <c r="HCI23" s="4"/>
      <c r="HCJ23" s="4"/>
      <c r="HCK23" s="4"/>
      <c r="HCL23" s="4"/>
      <c r="HCM23" s="4"/>
      <c r="HCN23" s="4"/>
      <c r="HCO23" s="4"/>
      <c r="HCP23" s="4"/>
      <c r="HCQ23" s="4"/>
      <c r="HCR23" s="4"/>
      <c r="HCS23" s="4"/>
      <c r="HCT23" s="4"/>
      <c r="HCU23" s="4"/>
      <c r="HCV23" s="4"/>
      <c r="HCW23" s="4"/>
      <c r="HCX23" s="4"/>
      <c r="HCY23" s="4"/>
      <c r="HCZ23" s="4"/>
      <c r="HDA23" s="4"/>
      <c r="HDB23" s="4"/>
      <c r="HDC23" s="4"/>
      <c r="HDD23" s="4"/>
      <c r="HDE23" s="4"/>
      <c r="HDF23" s="4"/>
      <c r="HDG23" s="4"/>
      <c r="HDH23" s="4"/>
      <c r="HDI23" s="4"/>
      <c r="HDJ23" s="4"/>
      <c r="HDK23" s="4"/>
      <c r="HDL23" s="4"/>
      <c r="HDM23" s="4"/>
      <c r="HDN23" s="4"/>
      <c r="HDO23" s="4"/>
      <c r="HDP23" s="4"/>
      <c r="HDQ23" s="4"/>
      <c r="HDR23" s="4"/>
      <c r="HDS23" s="4"/>
      <c r="HDT23" s="4"/>
      <c r="HDU23" s="4"/>
      <c r="HDV23" s="4"/>
      <c r="HDW23" s="4"/>
      <c r="HDX23" s="4"/>
      <c r="HDY23" s="4"/>
      <c r="HDZ23" s="4"/>
      <c r="HEA23" s="4"/>
      <c r="HEB23" s="4"/>
      <c r="HEC23" s="4"/>
      <c r="HED23" s="4"/>
      <c r="HEE23" s="4"/>
      <c r="HEF23" s="4"/>
      <c r="HEG23" s="4"/>
      <c r="HEH23" s="4"/>
      <c r="HEI23" s="4"/>
      <c r="HEJ23" s="4"/>
      <c r="HEK23" s="4"/>
      <c r="HEL23" s="4"/>
      <c r="HEM23" s="4"/>
      <c r="HEN23" s="4"/>
      <c r="HEO23" s="4"/>
      <c r="HEP23" s="4"/>
      <c r="HEQ23" s="4"/>
      <c r="HER23" s="4"/>
      <c r="HES23" s="4"/>
      <c r="HET23" s="4"/>
      <c r="HEU23" s="4"/>
      <c r="HEV23" s="4"/>
      <c r="HEW23" s="4"/>
      <c r="HEX23" s="4"/>
      <c r="HEY23" s="4"/>
      <c r="HEZ23" s="4"/>
      <c r="HFA23" s="4"/>
      <c r="HFB23" s="4"/>
      <c r="HFC23" s="4"/>
      <c r="HFD23" s="4"/>
      <c r="HFE23" s="4"/>
      <c r="HFF23" s="4"/>
      <c r="HFG23" s="4"/>
      <c r="HFH23" s="4"/>
      <c r="HFI23" s="4"/>
      <c r="HFJ23" s="4"/>
      <c r="HFK23" s="4"/>
      <c r="HFL23" s="4"/>
      <c r="HFM23" s="4"/>
      <c r="HFN23" s="4"/>
      <c r="HFO23" s="4"/>
      <c r="HFP23" s="4"/>
      <c r="HFQ23" s="4"/>
      <c r="HFR23" s="4"/>
      <c r="HFS23" s="4"/>
      <c r="HFT23" s="4"/>
      <c r="HFU23" s="4"/>
      <c r="HFV23" s="4"/>
      <c r="HFW23" s="4"/>
      <c r="HFX23" s="4"/>
      <c r="HFY23" s="4"/>
      <c r="HFZ23" s="4"/>
      <c r="HGA23" s="4"/>
      <c r="HGB23" s="4"/>
      <c r="HGC23" s="4"/>
      <c r="HGD23" s="4"/>
      <c r="HGE23" s="4"/>
      <c r="HGF23" s="4"/>
      <c r="HGG23" s="4"/>
      <c r="HGH23" s="4"/>
      <c r="HGI23" s="4"/>
      <c r="HGJ23" s="4"/>
      <c r="HGK23" s="4"/>
      <c r="HGL23" s="4"/>
      <c r="HGM23" s="4"/>
      <c r="HGN23" s="4"/>
      <c r="HGO23" s="4"/>
      <c r="HGP23" s="4"/>
      <c r="HGQ23" s="4"/>
      <c r="HGR23" s="4"/>
      <c r="HGS23" s="4"/>
      <c r="HGT23" s="4"/>
      <c r="HGU23" s="4"/>
      <c r="HGV23" s="4"/>
      <c r="HGW23" s="4"/>
      <c r="HGX23" s="4"/>
      <c r="HGY23" s="4"/>
      <c r="HGZ23" s="4"/>
      <c r="HHA23" s="4"/>
      <c r="HHB23" s="4"/>
      <c r="HHC23" s="4"/>
      <c r="HHD23" s="4"/>
      <c r="HHE23" s="4"/>
      <c r="HHF23" s="4"/>
      <c r="HHG23" s="4"/>
      <c r="HHH23" s="4"/>
      <c r="HHI23" s="4"/>
      <c r="HHJ23" s="4"/>
      <c r="HHK23" s="4"/>
      <c r="HHL23" s="4"/>
      <c r="HHM23" s="4"/>
      <c r="HHN23" s="4"/>
      <c r="HHO23" s="4"/>
      <c r="HHP23" s="4"/>
      <c r="HHQ23" s="4"/>
      <c r="HHR23" s="4"/>
      <c r="HHS23" s="4"/>
      <c r="HHT23" s="4"/>
      <c r="HHU23" s="4"/>
      <c r="HHV23" s="4"/>
      <c r="HHW23" s="4"/>
      <c r="HHX23" s="4"/>
      <c r="HHY23" s="4"/>
      <c r="HHZ23" s="4"/>
      <c r="HIA23" s="4"/>
      <c r="HIB23" s="4"/>
      <c r="HIC23" s="4"/>
      <c r="HID23" s="4"/>
      <c r="HIE23" s="4"/>
      <c r="HIF23" s="4"/>
      <c r="HIG23" s="4"/>
      <c r="HIH23" s="4"/>
      <c r="HII23" s="4"/>
      <c r="HIJ23" s="4"/>
      <c r="HIK23" s="4"/>
      <c r="HIL23" s="4"/>
      <c r="HIM23" s="4"/>
      <c r="HIN23" s="4"/>
      <c r="HIO23" s="4"/>
      <c r="HIP23" s="4"/>
      <c r="HIQ23" s="4"/>
      <c r="HIR23" s="4"/>
      <c r="HIS23" s="4"/>
      <c r="HIT23" s="4"/>
      <c r="HIU23" s="4"/>
      <c r="HIV23" s="4"/>
      <c r="HIW23" s="4"/>
      <c r="HIX23" s="4"/>
      <c r="HIY23" s="4"/>
      <c r="HIZ23" s="4"/>
      <c r="HJA23" s="4"/>
      <c r="HJB23" s="4"/>
      <c r="HJC23" s="4"/>
      <c r="HJD23" s="4"/>
      <c r="HJE23" s="4"/>
      <c r="HJF23" s="4"/>
      <c r="HJG23" s="4"/>
      <c r="HJH23" s="4"/>
      <c r="HJI23" s="4"/>
      <c r="HJJ23" s="4"/>
      <c r="HJK23" s="4"/>
      <c r="HJL23" s="4"/>
      <c r="HJM23" s="4"/>
      <c r="HJN23" s="4"/>
      <c r="HJO23" s="4"/>
      <c r="HJP23" s="4"/>
      <c r="HJQ23" s="4"/>
      <c r="HJR23" s="4"/>
      <c r="HJS23" s="4"/>
      <c r="HJT23" s="4"/>
      <c r="HJU23" s="4"/>
      <c r="HJV23" s="4"/>
      <c r="HJW23" s="4"/>
      <c r="HJX23" s="4"/>
      <c r="HJY23" s="4"/>
      <c r="HJZ23" s="4"/>
      <c r="HKA23" s="4"/>
      <c r="HKB23" s="4"/>
      <c r="HKC23" s="4"/>
      <c r="HKD23" s="4"/>
      <c r="HKE23" s="4"/>
      <c r="HKF23" s="4"/>
      <c r="HKG23" s="4"/>
      <c r="HKH23" s="4"/>
      <c r="HKI23" s="4"/>
      <c r="HKJ23" s="4"/>
      <c r="HKK23" s="4"/>
      <c r="HKL23" s="4"/>
      <c r="HKM23" s="4"/>
      <c r="HKN23" s="4"/>
      <c r="HKO23" s="4"/>
      <c r="HKP23" s="4"/>
      <c r="HKQ23" s="4"/>
      <c r="HKR23" s="4"/>
      <c r="HKS23" s="4"/>
      <c r="HKT23" s="4"/>
      <c r="HKU23" s="4"/>
      <c r="HKV23" s="4"/>
      <c r="HKW23" s="4"/>
      <c r="HKX23" s="4"/>
      <c r="HKY23" s="4"/>
      <c r="HKZ23" s="4"/>
      <c r="HLA23" s="4"/>
      <c r="HLB23" s="4"/>
      <c r="HLC23" s="4"/>
      <c r="HLD23" s="4"/>
      <c r="HLE23" s="4"/>
      <c r="HLF23" s="4"/>
      <c r="HLG23" s="4"/>
      <c r="HLH23" s="4"/>
      <c r="HLI23" s="4"/>
      <c r="HLJ23" s="4"/>
      <c r="HLK23" s="4"/>
      <c r="HLL23" s="4"/>
      <c r="HLM23" s="4"/>
      <c r="HLN23" s="4"/>
      <c r="HLO23" s="4"/>
      <c r="HLP23" s="4"/>
      <c r="HLQ23" s="4"/>
      <c r="HLR23" s="4"/>
      <c r="HLS23" s="4"/>
      <c r="HLT23" s="4"/>
      <c r="HLU23" s="4"/>
      <c r="HLV23" s="4"/>
      <c r="HLW23" s="4"/>
      <c r="HLX23" s="4"/>
      <c r="HLY23" s="4"/>
      <c r="HLZ23" s="4"/>
      <c r="HMA23" s="4"/>
      <c r="HMB23" s="4"/>
      <c r="HMC23" s="4"/>
      <c r="HMD23" s="4"/>
      <c r="HME23" s="4"/>
      <c r="HMF23" s="4"/>
      <c r="HMG23" s="4"/>
      <c r="HMH23" s="4"/>
      <c r="HMI23" s="4"/>
      <c r="HMJ23" s="4"/>
      <c r="HMK23" s="4"/>
      <c r="HML23" s="4"/>
      <c r="HMM23" s="4"/>
      <c r="HMN23" s="4"/>
      <c r="HMO23" s="4"/>
      <c r="HMP23" s="4"/>
      <c r="HMQ23" s="4"/>
      <c r="HMR23" s="4"/>
      <c r="HMS23" s="4"/>
      <c r="HMT23" s="4"/>
      <c r="HMU23" s="4"/>
      <c r="HMV23" s="4"/>
      <c r="HMW23" s="4"/>
      <c r="HMX23" s="4"/>
      <c r="HMY23" s="4"/>
      <c r="HMZ23" s="4"/>
      <c r="HNA23" s="4"/>
      <c r="HNB23" s="4"/>
      <c r="HNC23" s="4"/>
      <c r="HND23" s="4"/>
      <c r="HNE23" s="4"/>
      <c r="HNF23" s="4"/>
      <c r="HNG23" s="4"/>
      <c r="HNH23" s="4"/>
      <c r="HNI23" s="4"/>
      <c r="HNJ23" s="4"/>
      <c r="HNK23" s="4"/>
      <c r="HNL23" s="4"/>
      <c r="HNM23" s="4"/>
      <c r="HNN23" s="4"/>
      <c r="HNO23" s="4"/>
      <c r="HNP23" s="4"/>
      <c r="HNQ23" s="4"/>
      <c r="HNR23" s="4"/>
      <c r="HNS23" s="4"/>
      <c r="HNT23" s="4"/>
      <c r="HNU23" s="4"/>
      <c r="HNV23" s="4"/>
      <c r="HNW23" s="4"/>
      <c r="HNX23" s="4"/>
      <c r="HNY23" s="4"/>
      <c r="HNZ23" s="4"/>
      <c r="HOA23" s="4"/>
      <c r="HOB23" s="4"/>
      <c r="HOC23" s="4"/>
      <c r="HOD23" s="4"/>
      <c r="HOE23" s="4"/>
      <c r="HOF23" s="4"/>
      <c r="HOG23" s="4"/>
      <c r="HOH23" s="4"/>
      <c r="HOI23" s="4"/>
      <c r="HOJ23" s="4"/>
      <c r="HOK23" s="4"/>
      <c r="HOL23" s="4"/>
      <c r="HOM23" s="4"/>
      <c r="HON23" s="4"/>
      <c r="HOO23" s="4"/>
      <c r="HOP23" s="4"/>
      <c r="HOQ23" s="4"/>
      <c r="HOR23" s="4"/>
      <c r="HOS23" s="4"/>
      <c r="HOT23" s="4"/>
      <c r="HOU23" s="4"/>
      <c r="HOV23" s="4"/>
      <c r="HOW23" s="4"/>
      <c r="HOX23" s="4"/>
      <c r="HOY23" s="4"/>
      <c r="HOZ23" s="4"/>
      <c r="HPA23" s="4"/>
      <c r="HPB23" s="4"/>
      <c r="HPC23" s="4"/>
      <c r="HPD23" s="4"/>
      <c r="HPE23" s="4"/>
      <c r="HPF23" s="4"/>
      <c r="HPG23" s="4"/>
      <c r="HPH23" s="4"/>
      <c r="HPI23" s="4"/>
      <c r="HPJ23" s="4"/>
      <c r="HPK23" s="4"/>
      <c r="HPL23" s="4"/>
      <c r="HPM23" s="4"/>
      <c r="HPN23" s="4"/>
      <c r="HPO23" s="4"/>
      <c r="HPP23" s="4"/>
      <c r="HPQ23" s="4"/>
      <c r="HPR23" s="4"/>
      <c r="HPS23" s="4"/>
      <c r="HPT23" s="4"/>
      <c r="HPU23" s="4"/>
      <c r="HPV23" s="4"/>
      <c r="HPW23" s="4"/>
      <c r="HPX23" s="4"/>
      <c r="HPY23" s="4"/>
      <c r="HPZ23" s="4"/>
      <c r="HQA23" s="4"/>
      <c r="HQB23" s="4"/>
      <c r="HQC23" s="4"/>
      <c r="HQD23" s="4"/>
      <c r="HQE23" s="4"/>
      <c r="HQF23" s="4"/>
      <c r="HQG23" s="4"/>
      <c r="HQH23" s="4"/>
      <c r="HQI23" s="4"/>
      <c r="HQJ23" s="4"/>
      <c r="HQK23" s="4"/>
      <c r="HQL23" s="4"/>
      <c r="HQM23" s="4"/>
      <c r="HQN23" s="4"/>
      <c r="HQO23" s="4"/>
      <c r="HQP23" s="4"/>
      <c r="HQQ23" s="4"/>
      <c r="HQR23" s="4"/>
      <c r="HQS23" s="4"/>
      <c r="HQT23" s="4"/>
      <c r="HQU23" s="4"/>
      <c r="HQV23" s="4"/>
      <c r="HQW23" s="4"/>
      <c r="HQX23" s="4"/>
      <c r="HQY23" s="4"/>
      <c r="HQZ23" s="4"/>
      <c r="HRA23" s="4"/>
      <c r="HRB23" s="4"/>
      <c r="HRC23" s="4"/>
      <c r="HRD23" s="4"/>
      <c r="HRE23" s="4"/>
      <c r="HRF23" s="4"/>
      <c r="HRG23" s="4"/>
      <c r="HRH23" s="4"/>
      <c r="HRI23" s="4"/>
      <c r="HRJ23" s="4"/>
      <c r="HRK23" s="4"/>
      <c r="HRL23" s="4"/>
      <c r="HRM23" s="4"/>
      <c r="HRN23" s="4"/>
      <c r="HRO23" s="4"/>
      <c r="HRP23" s="4"/>
      <c r="HRQ23" s="4"/>
      <c r="HRR23" s="4"/>
      <c r="HRS23" s="4"/>
      <c r="HRT23" s="4"/>
      <c r="HRU23" s="4"/>
      <c r="HRV23" s="4"/>
      <c r="HRW23" s="4"/>
      <c r="HRX23" s="4"/>
      <c r="HRY23" s="4"/>
      <c r="HRZ23" s="4"/>
      <c r="HSA23" s="4"/>
      <c r="HSB23" s="4"/>
      <c r="HSC23" s="4"/>
      <c r="HSD23" s="4"/>
      <c r="HSE23" s="4"/>
      <c r="HSF23" s="4"/>
      <c r="HSG23" s="4"/>
      <c r="HSH23" s="4"/>
      <c r="HSI23" s="4"/>
      <c r="HSJ23" s="4"/>
      <c r="HSK23" s="4"/>
      <c r="HSL23" s="4"/>
      <c r="HSM23" s="4"/>
      <c r="HSN23" s="4"/>
      <c r="HSO23" s="4"/>
      <c r="HSP23" s="4"/>
      <c r="HSQ23" s="4"/>
      <c r="HSR23" s="4"/>
      <c r="HSS23" s="4"/>
      <c r="HST23" s="4"/>
      <c r="HSU23" s="4"/>
      <c r="HSV23" s="4"/>
      <c r="HSW23" s="4"/>
      <c r="HSX23" s="4"/>
      <c r="HSY23" s="4"/>
      <c r="HSZ23" s="4"/>
      <c r="HTA23" s="4"/>
      <c r="HTB23" s="4"/>
      <c r="HTC23" s="4"/>
      <c r="HTD23" s="4"/>
      <c r="HTE23" s="4"/>
      <c r="HTF23" s="4"/>
      <c r="HTG23" s="4"/>
      <c r="HTH23" s="4"/>
      <c r="HTI23" s="4"/>
      <c r="HTJ23" s="4"/>
      <c r="HTK23" s="4"/>
      <c r="HTL23" s="4"/>
      <c r="HTM23" s="4"/>
      <c r="HTN23" s="4"/>
      <c r="HTO23" s="4"/>
      <c r="HTP23" s="4"/>
      <c r="HTQ23" s="4"/>
      <c r="HTR23" s="4"/>
      <c r="HTS23" s="4"/>
      <c r="HTT23" s="4"/>
      <c r="HTU23" s="4"/>
      <c r="HTV23" s="4"/>
      <c r="HTW23" s="4"/>
      <c r="HTX23" s="4"/>
      <c r="HTY23" s="4"/>
      <c r="HTZ23" s="4"/>
      <c r="HUA23" s="4"/>
      <c r="HUB23" s="4"/>
      <c r="HUC23" s="4"/>
      <c r="HUD23" s="4"/>
      <c r="HUE23" s="4"/>
      <c r="HUF23" s="4"/>
      <c r="HUG23" s="4"/>
      <c r="HUH23" s="4"/>
      <c r="HUI23" s="4"/>
      <c r="HUJ23" s="4"/>
      <c r="HUK23" s="4"/>
      <c r="HUL23" s="4"/>
      <c r="HUM23" s="4"/>
      <c r="HUN23" s="4"/>
      <c r="HUO23" s="4"/>
      <c r="HUP23" s="4"/>
      <c r="HUQ23" s="4"/>
      <c r="HUR23" s="4"/>
      <c r="HUS23" s="4"/>
      <c r="HUT23" s="4"/>
      <c r="HUU23" s="4"/>
      <c r="HUV23" s="4"/>
      <c r="HUW23" s="4"/>
      <c r="HUX23" s="4"/>
      <c r="HUY23" s="4"/>
      <c r="HUZ23" s="4"/>
      <c r="HVA23" s="4"/>
      <c r="HVB23" s="4"/>
      <c r="HVC23" s="4"/>
      <c r="HVD23" s="4"/>
      <c r="HVE23" s="4"/>
      <c r="HVF23" s="4"/>
      <c r="HVG23" s="4"/>
      <c r="HVH23" s="4"/>
      <c r="HVI23" s="4"/>
      <c r="HVJ23" s="4"/>
      <c r="HVK23" s="4"/>
      <c r="HVL23" s="4"/>
      <c r="HVM23" s="4"/>
      <c r="HVN23" s="4"/>
      <c r="HVO23" s="4"/>
      <c r="HVP23" s="4"/>
      <c r="HVQ23" s="4"/>
      <c r="HVR23" s="4"/>
      <c r="HVS23" s="4"/>
      <c r="HVT23" s="4"/>
      <c r="HVU23" s="4"/>
      <c r="HVV23" s="4"/>
      <c r="HVW23" s="4"/>
      <c r="HVX23" s="4"/>
      <c r="HVY23" s="4"/>
      <c r="HVZ23" s="4"/>
      <c r="HWA23" s="4"/>
      <c r="HWB23" s="4"/>
      <c r="HWC23" s="4"/>
      <c r="HWD23" s="4"/>
      <c r="HWE23" s="4"/>
      <c r="HWF23" s="4"/>
      <c r="HWG23" s="4"/>
      <c r="HWH23" s="4"/>
      <c r="HWI23" s="4"/>
      <c r="HWJ23" s="4"/>
      <c r="HWK23" s="4"/>
      <c r="HWL23" s="4"/>
      <c r="HWM23" s="4"/>
      <c r="HWN23" s="4"/>
      <c r="HWO23" s="4"/>
      <c r="HWP23" s="4"/>
      <c r="HWQ23" s="4"/>
      <c r="HWR23" s="4"/>
      <c r="HWS23" s="4"/>
      <c r="HWT23" s="4"/>
      <c r="HWU23" s="4"/>
      <c r="HWV23" s="4"/>
      <c r="HWW23" s="4"/>
      <c r="HWX23" s="4"/>
      <c r="HWY23" s="4"/>
      <c r="HWZ23" s="4"/>
      <c r="HXA23" s="4"/>
      <c r="HXB23" s="4"/>
      <c r="HXC23" s="4"/>
      <c r="HXD23" s="4"/>
      <c r="HXE23" s="4"/>
      <c r="HXF23" s="4"/>
      <c r="HXG23" s="4"/>
      <c r="HXH23" s="4"/>
      <c r="HXI23" s="4"/>
      <c r="HXJ23" s="4"/>
      <c r="HXK23" s="4"/>
      <c r="HXL23" s="4"/>
      <c r="HXM23" s="4"/>
      <c r="HXN23" s="4"/>
      <c r="HXO23" s="4"/>
      <c r="HXP23" s="4"/>
      <c r="HXQ23" s="4"/>
      <c r="HXR23" s="4"/>
      <c r="HXS23" s="4"/>
      <c r="HXT23" s="4"/>
      <c r="HXU23" s="4"/>
      <c r="HXV23" s="4"/>
      <c r="HXW23" s="4"/>
      <c r="HXX23" s="4"/>
      <c r="HXY23" s="4"/>
      <c r="HXZ23" s="4"/>
      <c r="HYA23" s="4"/>
      <c r="HYB23" s="4"/>
      <c r="HYC23" s="4"/>
      <c r="HYD23" s="4"/>
      <c r="HYE23" s="4"/>
      <c r="HYF23" s="4"/>
      <c r="HYG23" s="4"/>
      <c r="HYH23" s="4"/>
      <c r="HYI23" s="4"/>
      <c r="HYJ23" s="4"/>
      <c r="HYK23" s="4"/>
      <c r="HYL23" s="4"/>
      <c r="HYM23" s="4"/>
      <c r="HYN23" s="4"/>
      <c r="HYO23" s="4"/>
      <c r="HYP23" s="4"/>
      <c r="HYQ23" s="4"/>
      <c r="HYR23" s="4"/>
      <c r="HYS23" s="4"/>
      <c r="HYT23" s="4"/>
      <c r="HYU23" s="4"/>
      <c r="HYV23" s="4"/>
      <c r="HYW23" s="4"/>
      <c r="HYX23" s="4"/>
      <c r="HYY23" s="4"/>
      <c r="HYZ23" s="4"/>
      <c r="HZA23" s="4"/>
      <c r="HZB23" s="4"/>
      <c r="HZC23" s="4"/>
      <c r="HZD23" s="4"/>
      <c r="HZE23" s="4"/>
      <c r="HZF23" s="4"/>
      <c r="HZG23" s="4"/>
      <c r="HZH23" s="4"/>
      <c r="HZI23" s="4"/>
      <c r="HZJ23" s="4"/>
      <c r="HZK23" s="4"/>
      <c r="HZL23" s="4"/>
      <c r="HZM23" s="4"/>
      <c r="HZN23" s="4"/>
      <c r="HZO23" s="4"/>
      <c r="HZP23" s="4"/>
      <c r="HZQ23" s="4"/>
      <c r="HZR23" s="4"/>
      <c r="HZS23" s="4"/>
      <c r="HZT23" s="4"/>
      <c r="HZU23" s="4"/>
      <c r="HZV23" s="4"/>
      <c r="HZW23" s="4"/>
      <c r="HZX23" s="4"/>
      <c r="HZY23" s="4"/>
      <c r="HZZ23" s="4"/>
      <c r="IAA23" s="4"/>
      <c r="IAB23" s="4"/>
      <c r="IAC23" s="4"/>
      <c r="IAD23" s="4"/>
      <c r="IAE23" s="4"/>
      <c r="IAF23" s="4"/>
      <c r="IAG23" s="4"/>
      <c r="IAH23" s="4"/>
      <c r="IAI23" s="4"/>
      <c r="IAJ23" s="4"/>
      <c r="IAK23" s="4"/>
      <c r="IAL23" s="4"/>
      <c r="IAM23" s="4"/>
      <c r="IAN23" s="4"/>
      <c r="IAO23" s="4"/>
      <c r="IAP23" s="4"/>
      <c r="IAQ23" s="4"/>
      <c r="IAR23" s="4"/>
      <c r="IAS23" s="4"/>
      <c r="IAT23" s="4"/>
      <c r="IAU23" s="4"/>
      <c r="IAV23" s="4"/>
      <c r="IAW23" s="4"/>
      <c r="IAX23" s="4"/>
      <c r="IAY23" s="4"/>
      <c r="IAZ23" s="4"/>
      <c r="IBA23" s="4"/>
      <c r="IBB23" s="4"/>
      <c r="IBC23" s="4"/>
      <c r="IBD23" s="4"/>
      <c r="IBE23" s="4"/>
      <c r="IBF23" s="4"/>
      <c r="IBG23" s="4"/>
      <c r="IBH23" s="4"/>
      <c r="IBI23" s="4"/>
      <c r="IBJ23" s="4"/>
      <c r="IBK23" s="4"/>
      <c r="IBL23" s="4"/>
      <c r="IBM23" s="4"/>
      <c r="IBN23" s="4"/>
      <c r="IBO23" s="4"/>
      <c r="IBP23" s="4"/>
      <c r="IBQ23" s="4"/>
      <c r="IBR23" s="4"/>
      <c r="IBS23" s="4"/>
      <c r="IBT23" s="4"/>
      <c r="IBU23" s="4"/>
      <c r="IBV23" s="4"/>
      <c r="IBW23" s="4"/>
      <c r="IBX23" s="4"/>
      <c r="IBY23" s="4"/>
      <c r="IBZ23" s="4"/>
      <c r="ICA23" s="4"/>
      <c r="ICB23" s="4"/>
      <c r="ICC23" s="4"/>
      <c r="ICD23" s="4"/>
      <c r="ICE23" s="4"/>
      <c r="ICF23" s="4"/>
      <c r="ICG23" s="4"/>
      <c r="ICH23" s="4"/>
      <c r="ICI23" s="4"/>
      <c r="ICJ23" s="4"/>
      <c r="ICK23" s="4"/>
      <c r="ICL23" s="4"/>
      <c r="ICM23" s="4"/>
      <c r="ICN23" s="4"/>
      <c r="ICO23" s="4"/>
      <c r="ICP23" s="4"/>
      <c r="ICQ23" s="4"/>
      <c r="ICR23" s="4"/>
      <c r="ICS23" s="4"/>
      <c r="ICT23" s="4"/>
      <c r="ICU23" s="4"/>
      <c r="ICV23" s="4"/>
      <c r="ICW23" s="4"/>
      <c r="ICX23" s="4"/>
      <c r="ICY23" s="4"/>
      <c r="ICZ23" s="4"/>
      <c r="IDA23" s="4"/>
      <c r="IDB23" s="4"/>
      <c r="IDC23" s="4"/>
      <c r="IDD23" s="4"/>
      <c r="IDE23" s="4"/>
      <c r="IDF23" s="4"/>
      <c r="IDG23" s="4"/>
      <c r="IDH23" s="4"/>
      <c r="IDI23" s="4"/>
      <c r="IDJ23" s="4"/>
      <c r="IDK23" s="4"/>
      <c r="IDL23" s="4"/>
      <c r="IDM23" s="4"/>
      <c r="IDN23" s="4"/>
      <c r="IDO23" s="4"/>
      <c r="IDP23" s="4"/>
      <c r="IDQ23" s="4"/>
      <c r="IDR23" s="4"/>
      <c r="IDS23" s="4"/>
      <c r="IDT23" s="4"/>
      <c r="IDU23" s="4"/>
      <c r="IDV23" s="4"/>
      <c r="IDW23" s="4"/>
      <c r="IDX23" s="4"/>
      <c r="IDY23" s="4"/>
      <c r="IDZ23" s="4"/>
      <c r="IEA23" s="4"/>
      <c r="IEB23" s="4"/>
      <c r="IEC23" s="4"/>
      <c r="IED23" s="4"/>
      <c r="IEE23" s="4"/>
      <c r="IEF23" s="4"/>
      <c r="IEG23" s="4"/>
      <c r="IEH23" s="4"/>
      <c r="IEI23" s="4"/>
      <c r="IEJ23" s="4"/>
      <c r="IEK23" s="4"/>
      <c r="IEL23" s="4"/>
      <c r="IEM23" s="4"/>
      <c r="IEN23" s="4"/>
      <c r="IEO23" s="4"/>
      <c r="IEP23" s="4"/>
      <c r="IEQ23" s="4"/>
      <c r="IER23" s="4"/>
      <c r="IES23" s="4"/>
      <c r="IET23" s="4"/>
      <c r="IEU23" s="4"/>
      <c r="IEV23" s="4"/>
      <c r="IEW23" s="4"/>
      <c r="IEX23" s="4"/>
      <c r="IEY23" s="4"/>
      <c r="IEZ23" s="4"/>
      <c r="IFA23" s="4"/>
      <c r="IFB23" s="4"/>
      <c r="IFC23" s="4"/>
      <c r="IFD23" s="4"/>
      <c r="IFE23" s="4"/>
      <c r="IFF23" s="4"/>
      <c r="IFG23" s="4"/>
      <c r="IFH23" s="4"/>
      <c r="IFI23" s="4"/>
      <c r="IFJ23" s="4"/>
      <c r="IFK23" s="4"/>
      <c r="IFL23" s="4"/>
      <c r="IFM23" s="4"/>
      <c r="IFN23" s="4"/>
      <c r="IFO23" s="4"/>
      <c r="IFP23" s="4"/>
      <c r="IFQ23" s="4"/>
      <c r="IFR23" s="4"/>
      <c r="IFS23" s="4"/>
      <c r="IFT23" s="4"/>
      <c r="IFU23" s="4"/>
      <c r="IFV23" s="4"/>
      <c r="IFW23" s="4"/>
      <c r="IFX23" s="4"/>
      <c r="IFY23" s="4"/>
      <c r="IFZ23" s="4"/>
      <c r="IGA23" s="4"/>
      <c r="IGB23" s="4"/>
      <c r="IGC23" s="4"/>
      <c r="IGD23" s="4"/>
      <c r="IGE23" s="4"/>
      <c r="IGF23" s="4"/>
      <c r="IGG23" s="4"/>
      <c r="IGH23" s="4"/>
      <c r="IGI23" s="4"/>
      <c r="IGJ23" s="4"/>
      <c r="IGK23" s="4"/>
      <c r="IGL23" s="4"/>
      <c r="IGM23" s="4"/>
      <c r="IGN23" s="4"/>
      <c r="IGO23" s="4"/>
      <c r="IGP23" s="4"/>
      <c r="IGQ23" s="4"/>
      <c r="IGR23" s="4"/>
      <c r="IGS23" s="4"/>
      <c r="IGT23" s="4"/>
      <c r="IGU23" s="4"/>
      <c r="IGV23" s="4"/>
      <c r="IGW23" s="4"/>
      <c r="IGX23" s="4"/>
      <c r="IGY23" s="4"/>
      <c r="IGZ23" s="4"/>
      <c r="IHA23" s="4"/>
      <c r="IHB23" s="4"/>
      <c r="IHC23" s="4"/>
      <c r="IHD23" s="4"/>
      <c r="IHE23" s="4"/>
      <c r="IHF23" s="4"/>
      <c r="IHG23" s="4"/>
      <c r="IHH23" s="4"/>
      <c r="IHI23" s="4"/>
      <c r="IHJ23" s="4"/>
      <c r="IHK23" s="4"/>
      <c r="IHL23" s="4"/>
      <c r="IHM23" s="4"/>
      <c r="IHN23" s="4"/>
      <c r="IHO23" s="4"/>
      <c r="IHP23" s="4"/>
      <c r="IHQ23" s="4"/>
      <c r="IHR23" s="4"/>
      <c r="IHS23" s="4"/>
      <c r="IHT23" s="4"/>
      <c r="IHU23" s="4"/>
      <c r="IHV23" s="4"/>
      <c r="IHW23" s="4"/>
      <c r="IHX23" s="4"/>
      <c r="IHY23" s="4"/>
      <c r="IHZ23" s="4"/>
      <c r="IIA23" s="4"/>
      <c r="IIB23" s="4"/>
      <c r="IIC23" s="4"/>
      <c r="IID23" s="4"/>
      <c r="IIE23" s="4"/>
      <c r="IIF23" s="4"/>
      <c r="IIG23" s="4"/>
      <c r="IIH23" s="4"/>
      <c r="III23" s="4"/>
      <c r="IIJ23" s="4"/>
      <c r="IIK23" s="4"/>
      <c r="IIL23" s="4"/>
      <c r="IIM23" s="4"/>
      <c r="IIN23" s="4"/>
      <c r="IIO23" s="4"/>
      <c r="IIP23" s="4"/>
      <c r="IIQ23" s="4"/>
      <c r="IIR23" s="4"/>
      <c r="IIS23" s="4"/>
      <c r="IIT23" s="4"/>
      <c r="IIU23" s="4"/>
      <c r="IIV23" s="4"/>
      <c r="IIW23" s="4"/>
      <c r="IIX23" s="4"/>
      <c r="IIY23" s="4"/>
      <c r="IIZ23" s="4"/>
      <c r="IJA23" s="4"/>
      <c r="IJB23" s="4"/>
      <c r="IJC23" s="4"/>
      <c r="IJD23" s="4"/>
      <c r="IJE23" s="4"/>
      <c r="IJF23" s="4"/>
      <c r="IJG23" s="4"/>
      <c r="IJH23" s="4"/>
      <c r="IJI23" s="4"/>
      <c r="IJJ23" s="4"/>
      <c r="IJK23" s="4"/>
      <c r="IJL23" s="4"/>
      <c r="IJM23" s="4"/>
      <c r="IJN23" s="4"/>
      <c r="IJO23" s="4"/>
      <c r="IJP23" s="4"/>
      <c r="IJQ23" s="4"/>
      <c r="IJR23" s="4"/>
      <c r="IJS23" s="4"/>
      <c r="IJT23" s="4"/>
      <c r="IJU23" s="4"/>
      <c r="IJV23" s="4"/>
      <c r="IJW23" s="4"/>
      <c r="IJX23" s="4"/>
      <c r="IJY23" s="4"/>
      <c r="IJZ23" s="4"/>
      <c r="IKA23" s="4"/>
      <c r="IKB23" s="4"/>
      <c r="IKC23" s="4"/>
      <c r="IKD23" s="4"/>
      <c r="IKE23" s="4"/>
      <c r="IKF23" s="4"/>
      <c r="IKG23" s="4"/>
      <c r="IKH23" s="4"/>
      <c r="IKI23" s="4"/>
      <c r="IKJ23" s="4"/>
      <c r="IKK23" s="4"/>
      <c r="IKL23" s="4"/>
      <c r="IKM23" s="4"/>
      <c r="IKN23" s="4"/>
      <c r="IKO23" s="4"/>
      <c r="IKP23" s="4"/>
      <c r="IKQ23" s="4"/>
      <c r="IKR23" s="4"/>
      <c r="IKS23" s="4"/>
      <c r="IKT23" s="4"/>
      <c r="IKU23" s="4"/>
      <c r="IKV23" s="4"/>
      <c r="IKW23" s="4"/>
      <c r="IKX23" s="4"/>
      <c r="IKY23" s="4"/>
      <c r="IKZ23" s="4"/>
      <c r="ILA23" s="4"/>
      <c r="ILB23" s="4"/>
      <c r="ILC23" s="4"/>
      <c r="ILD23" s="4"/>
      <c r="ILE23" s="4"/>
      <c r="ILF23" s="4"/>
      <c r="ILG23" s="4"/>
      <c r="ILH23" s="4"/>
      <c r="ILI23" s="4"/>
      <c r="ILJ23" s="4"/>
      <c r="ILK23" s="4"/>
      <c r="ILL23" s="4"/>
      <c r="ILM23" s="4"/>
      <c r="ILN23" s="4"/>
      <c r="ILO23" s="4"/>
      <c r="ILP23" s="4"/>
      <c r="ILQ23" s="4"/>
      <c r="ILR23" s="4"/>
      <c r="ILS23" s="4"/>
      <c r="ILT23" s="4"/>
      <c r="ILU23" s="4"/>
      <c r="ILV23" s="4"/>
      <c r="ILW23" s="4"/>
      <c r="ILX23" s="4"/>
      <c r="ILY23" s="4"/>
      <c r="ILZ23" s="4"/>
      <c r="IMA23" s="4"/>
      <c r="IMB23" s="4"/>
      <c r="IMC23" s="4"/>
      <c r="IMD23" s="4"/>
      <c r="IME23" s="4"/>
      <c r="IMF23" s="4"/>
      <c r="IMG23" s="4"/>
      <c r="IMH23" s="4"/>
      <c r="IMI23" s="4"/>
      <c r="IMJ23" s="4"/>
      <c r="IMK23" s="4"/>
      <c r="IML23" s="4"/>
      <c r="IMM23" s="4"/>
      <c r="IMN23" s="4"/>
      <c r="IMO23" s="4"/>
      <c r="IMP23" s="4"/>
      <c r="IMQ23" s="4"/>
      <c r="IMR23" s="4"/>
      <c r="IMS23" s="4"/>
      <c r="IMT23" s="4"/>
      <c r="IMU23" s="4"/>
      <c r="IMV23" s="4"/>
      <c r="IMW23" s="4"/>
      <c r="IMX23" s="4"/>
      <c r="IMY23" s="4"/>
      <c r="IMZ23" s="4"/>
      <c r="INA23" s="4"/>
      <c r="INB23" s="4"/>
      <c r="INC23" s="4"/>
      <c r="IND23" s="4"/>
      <c r="INE23" s="4"/>
      <c r="INF23" s="4"/>
      <c r="ING23" s="4"/>
      <c r="INH23" s="4"/>
      <c r="INI23" s="4"/>
      <c r="INJ23" s="4"/>
      <c r="INK23" s="4"/>
      <c r="INL23" s="4"/>
      <c r="INM23" s="4"/>
      <c r="INN23" s="4"/>
      <c r="INO23" s="4"/>
      <c r="INP23" s="4"/>
      <c r="INQ23" s="4"/>
      <c r="INR23" s="4"/>
      <c r="INS23" s="4"/>
      <c r="INT23" s="4"/>
      <c r="INU23" s="4"/>
      <c r="INV23" s="4"/>
      <c r="INW23" s="4"/>
      <c r="INX23" s="4"/>
      <c r="INY23" s="4"/>
      <c r="INZ23" s="4"/>
      <c r="IOA23" s="4"/>
      <c r="IOB23" s="4"/>
      <c r="IOC23" s="4"/>
      <c r="IOD23" s="4"/>
      <c r="IOE23" s="4"/>
      <c r="IOF23" s="4"/>
      <c r="IOG23" s="4"/>
      <c r="IOH23" s="4"/>
      <c r="IOI23" s="4"/>
      <c r="IOJ23" s="4"/>
      <c r="IOK23" s="4"/>
      <c r="IOL23" s="4"/>
      <c r="IOM23" s="4"/>
      <c r="ION23" s="4"/>
      <c r="IOO23" s="4"/>
      <c r="IOP23" s="4"/>
      <c r="IOQ23" s="4"/>
      <c r="IOR23" s="4"/>
      <c r="IOS23" s="4"/>
      <c r="IOT23" s="4"/>
      <c r="IOU23" s="4"/>
      <c r="IOV23" s="4"/>
      <c r="IOW23" s="4"/>
      <c r="IOX23" s="4"/>
      <c r="IOY23" s="4"/>
      <c r="IOZ23" s="4"/>
      <c r="IPA23" s="4"/>
      <c r="IPB23" s="4"/>
      <c r="IPC23" s="4"/>
      <c r="IPD23" s="4"/>
      <c r="IPE23" s="4"/>
      <c r="IPF23" s="4"/>
      <c r="IPG23" s="4"/>
      <c r="IPH23" s="4"/>
      <c r="IPI23" s="4"/>
      <c r="IPJ23" s="4"/>
      <c r="IPK23" s="4"/>
      <c r="IPL23" s="4"/>
      <c r="IPM23" s="4"/>
      <c r="IPN23" s="4"/>
      <c r="IPO23" s="4"/>
      <c r="IPP23" s="4"/>
      <c r="IPQ23" s="4"/>
      <c r="IPR23" s="4"/>
      <c r="IPS23" s="4"/>
      <c r="IPT23" s="4"/>
      <c r="IPU23" s="4"/>
      <c r="IPV23" s="4"/>
      <c r="IPW23" s="4"/>
      <c r="IPX23" s="4"/>
      <c r="IPY23" s="4"/>
      <c r="IPZ23" s="4"/>
      <c r="IQA23" s="4"/>
      <c r="IQB23" s="4"/>
      <c r="IQC23" s="4"/>
      <c r="IQD23" s="4"/>
      <c r="IQE23" s="4"/>
      <c r="IQF23" s="4"/>
      <c r="IQG23" s="4"/>
      <c r="IQH23" s="4"/>
      <c r="IQI23" s="4"/>
      <c r="IQJ23" s="4"/>
      <c r="IQK23" s="4"/>
      <c r="IQL23" s="4"/>
      <c r="IQM23" s="4"/>
      <c r="IQN23" s="4"/>
      <c r="IQO23" s="4"/>
      <c r="IQP23" s="4"/>
      <c r="IQQ23" s="4"/>
      <c r="IQR23" s="4"/>
      <c r="IQS23" s="4"/>
      <c r="IQT23" s="4"/>
      <c r="IQU23" s="4"/>
      <c r="IQV23" s="4"/>
      <c r="IQW23" s="4"/>
      <c r="IQX23" s="4"/>
      <c r="IQY23" s="4"/>
      <c r="IQZ23" s="4"/>
      <c r="IRA23" s="4"/>
      <c r="IRB23" s="4"/>
      <c r="IRC23" s="4"/>
      <c r="IRD23" s="4"/>
      <c r="IRE23" s="4"/>
      <c r="IRF23" s="4"/>
      <c r="IRG23" s="4"/>
      <c r="IRH23" s="4"/>
      <c r="IRI23" s="4"/>
      <c r="IRJ23" s="4"/>
      <c r="IRK23" s="4"/>
      <c r="IRL23" s="4"/>
      <c r="IRM23" s="4"/>
      <c r="IRN23" s="4"/>
      <c r="IRO23" s="4"/>
      <c r="IRP23" s="4"/>
      <c r="IRQ23" s="4"/>
      <c r="IRR23" s="4"/>
      <c r="IRS23" s="4"/>
      <c r="IRT23" s="4"/>
      <c r="IRU23" s="4"/>
      <c r="IRV23" s="4"/>
      <c r="IRW23" s="4"/>
      <c r="IRX23" s="4"/>
      <c r="IRY23" s="4"/>
      <c r="IRZ23" s="4"/>
      <c r="ISA23" s="4"/>
      <c r="ISB23" s="4"/>
      <c r="ISC23" s="4"/>
      <c r="ISD23" s="4"/>
      <c r="ISE23" s="4"/>
      <c r="ISF23" s="4"/>
      <c r="ISG23" s="4"/>
      <c r="ISH23" s="4"/>
      <c r="ISI23" s="4"/>
      <c r="ISJ23" s="4"/>
      <c r="ISK23" s="4"/>
      <c r="ISL23" s="4"/>
      <c r="ISM23" s="4"/>
      <c r="ISN23" s="4"/>
      <c r="ISO23" s="4"/>
      <c r="ISP23" s="4"/>
      <c r="ISQ23" s="4"/>
      <c r="ISR23" s="4"/>
      <c r="ISS23" s="4"/>
      <c r="IST23" s="4"/>
      <c r="ISU23" s="4"/>
      <c r="ISV23" s="4"/>
      <c r="ISW23" s="4"/>
      <c r="ISX23" s="4"/>
      <c r="ISY23" s="4"/>
      <c r="ISZ23" s="4"/>
      <c r="ITA23" s="4"/>
      <c r="ITB23" s="4"/>
      <c r="ITC23" s="4"/>
      <c r="ITD23" s="4"/>
      <c r="ITE23" s="4"/>
      <c r="ITF23" s="4"/>
      <c r="ITG23" s="4"/>
      <c r="ITH23" s="4"/>
      <c r="ITI23" s="4"/>
      <c r="ITJ23" s="4"/>
      <c r="ITK23" s="4"/>
      <c r="ITL23" s="4"/>
      <c r="ITM23" s="4"/>
      <c r="ITN23" s="4"/>
      <c r="ITO23" s="4"/>
      <c r="ITP23" s="4"/>
      <c r="ITQ23" s="4"/>
      <c r="ITR23" s="4"/>
      <c r="ITS23" s="4"/>
      <c r="ITT23" s="4"/>
      <c r="ITU23" s="4"/>
      <c r="ITV23" s="4"/>
      <c r="ITW23" s="4"/>
      <c r="ITX23" s="4"/>
      <c r="ITY23" s="4"/>
      <c r="ITZ23" s="4"/>
      <c r="IUA23" s="4"/>
      <c r="IUB23" s="4"/>
      <c r="IUC23" s="4"/>
      <c r="IUD23" s="4"/>
      <c r="IUE23" s="4"/>
      <c r="IUF23" s="4"/>
      <c r="IUG23" s="4"/>
      <c r="IUH23" s="4"/>
      <c r="IUI23" s="4"/>
      <c r="IUJ23" s="4"/>
      <c r="IUK23" s="4"/>
      <c r="IUL23" s="4"/>
      <c r="IUM23" s="4"/>
      <c r="IUN23" s="4"/>
      <c r="IUO23" s="4"/>
      <c r="IUP23" s="4"/>
      <c r="IUQ23" s="4"/>
      <c r="IUR23" s="4"/>
      <c r="IUS23" s="4"/>
      <c r="IUT23" s="4"/>
      <c r="IUU23" s="4"/>
      <c r="IUV23" s="4"/>
      <c r="IUW23" s="4"/>
      <c r="IUX23" s="4"/>
      <c r="IUY23" s="4"/>
      <c r="IUZ23" s="4"/>
      <c r="IVA23" s="4"/>
      <c r="IVB23" s="4"/>
      <c r="IVC23" s="4"/>
      <c r="IVD23" s="4"/>
      <c r="IVE23" s="4"/>
      <c r="IVF23" s="4"/>
      <c r="IVG23" s="4"/>
      <c r="IVH23" s="4"/>
      <c r="IVI23" s="4"/>
      <c r="IVJ23" s="4"/>
      <c r="IVK23" s="4"/>
      <c r="IVL23" s="4"/>
      <c r="IVM23" s="4"/>
      <c r="IVN23" s="4"/>
      <c r="IVO23" s="4"/>
      <c r="IVP23" s="4"/>
      <c r="IVQ23" s="4"/>
      <c r="IVR23" s="4"/>
      <c r="IVS23" s="4"/>
      <c r="IVT23" s="4"/>
      <c r="IVU23" s="4"/>
      <c r="IVV23" s="4"/>
      <c r="IVW23" s="4"/>
      <c r="IVX23" s="4"/>
      <c r="IVY23" s="4"/>
      <c r="IVZ23" s="4"/>
      <c r="IWA23" s="4"/>
      <c r="IWB23" s="4"/>
      <c r="IWC23" s="4"/>
      <c r="IWD23" s="4"/>
      <c r="IWE23" s="4"/>
      <c r="IWF23" s="4"/>
      <c r="IWG23" s="4"/>
      <c r="IWH23" s="4"/>
      <c r="IWI23" s="4"/>
      <c r="IWJ23" s="4"/>
      <c r="IWK23" s="4"/>
      <c r="IWL23" s="4"/>
      <c r="IWM23" s="4"/>
      <c r="IWN23" s="4"/>
      <c r="IWO23" s="4"/>
      <c r="IWP23" s="4"/>
      <c r="IWQ23" s="4"/>
      <c r="IWR23" s="4"/>
      <c r="IWS23" s="4"/>
      <c r="IWT23" s="4"/>
      <c r="IWU23" s="4"/>
      <c r="IWV23" s="4"/>
      <c r="IWW23" s="4"/>
      <c r="IWX23" s="4"/>
      <c r="IWY23" s="4"/>
      <c r="IWZ23" s="4"/>
      <c r="IXA23" s="4"/>
      <c r="IXB23" s="4"/>
      <c r="IXC23" s="4"/>
      <c r="IXD23" s="4"/>
      <c r="IXE23" s="4"/>
      <c r="IXF23" s="4"/>
      <c r="IXG23" s="4"/>
      <c r="IXH23" s="4"/>
      <c r="IXI23" s="4"/>
      <c r="IXJ23" s="4"/>
      <c r="IXK23" s="4"/>
      <c r="IXL23" s="4"/>
      <c r="IXM23" s="4"/>
      <c r="IXN23" s="4"/>
      <c r="IXO23" s="4"/>
      <c r="IXP23" s="4"/>
      <c r="IXQ23" s="4"/>
      <c r="IXR23" s="4"/>
      <c r="IXS23" s="4"/>
      <c r="IXT23" s="4"/>
      <c r="IXU23" s="4"/>
      <c r="IXV23" s="4"/>
      <c r="IXW23" s="4"/>
      <c r="IXX23" s="4"/>
      <c r="IXY23" s="4"/>
      <c r="IXZ23" s="4"/>
      <c r="IYA23" s="4"/>
      <c r="IYB23" s="4"/>
      <c r="IYC23" s="4"/>
      <c r="IYD23" s="4"/>
      <c r="IYE23" s="4"/>
      <c r="IYF23" s="4"/>
      <c r="IYG23" s="4"/>
      <c r="IYH23" s="4"/>
      <c r="IYI23" s="4"/>
      <c r="IYJ23" s="4"/>
      <c r="IYK23" s="4"/>
      <c r="IYL23" s="4"/>
      <c r="IYM23" s="4"/>
      <c r="IYN23" s="4"/>
      <c r="IYO23" s="4"/>
      <c r="IYP23" s="4"/>
      <c r="IYQ23" s="4"/>
      <c r="IYR23" s="4"/>
      <c r="IYS23" s="4"/>
      <c r="IYT23" s="4"/>
      <c r="IYU23" s="4"/>
      <c r="IYV23" s="4"/>
      <c r="IYW23" s="4"/>
      <c r="IYX23" s="4"/>
      <c r="IYY23" s="4"/>
      <c r="IYZ23" s="4"/>
      <c r="IZA23" s="4"/>
      <c r="IZB23" s="4"/>
      <c r="IZC23" s="4"/>
      <c r="IZD23" s="4"/>
      <c r="IZE23" s="4"/>
      <c r="IZF23" s="4"/>
      <c r="IZG23" s="4"/>
      <c r="IZH23" s="4"/>
      <c r="IZI23" s="4"/>
      <c r="IZJ23" s="4"/>
      <c r="IZK23" s="4"/>
      <c r="IZL23" s="4"/>
      <c r="IZM23" s="4"/>
      <c r="IZN23" s="4"/>
      <c r="IZO23" s="4"/>
      <c r="IZP23" s="4"/>
      <c r="IZQ23" s="4"/>
      <c r="IZR23" s="4"/>
      <c r="IZS23" s="4"/>
      <c r="IZT23" s="4"/>
      <c r="IZU23" s="4"/>
      <c r="IZV23" s="4"/>
      <c r="IZW23" s="4"/>
      <c r="IZX23" s="4"/>
      <c r="IZY23" s="4"/>
      <c r="IZZ23" s="4"/>
      <c r="JAA23" s="4"/>
      <c r="JAB23" s="4"/>
      <c r="JAC23" s="4"/>
      <c r="JAD23" s="4"/>
      <c r="JAE23" s="4"/>
      <c r="JAF23" s="4"/>
      <c r="JAG23" s="4"/>
      <c r="JAH23" s="4"/>
      <c r="JAI23" s="4"/>
      <c r="JAJ23" s="4"/>
      <c r="JAK23" s="4"/>
      <c r="JAL23" s="4"/>
      <c r="JAM23" s="4"/>
      <c r="JAN23" s="4"/>
      <c r="JAO23" s="4"/>
      <c r="JAP23" s="4"/>
      <c r="JAQ23" s="4"/>
      <c r="JAR23" s="4"/>
      <c r="JAS23" s="4"/>
      <c r="JAT23" s="4"/>
      <c r="JAU23" s="4"/>
      <c r="JAV23" s="4"/>
      <c r="JAW23" s="4"/>
      <c r="JAX23" s="4"/>
      <c r="JAY23" s="4"/>
      <c r="JAZ23" s="4"/>
      <c r="JBA23" s="4"/>
      <c r="JBB23" s="4"/>
      <c r="JBC23" s="4"/>
      <c r="JBD23" s="4"/>
      <c r="JBE23" s="4"/>
      <c r="JBF23" s="4"/>
      <c r="JBG23" s="4"/>
      <c r="JBH23" s="4"/>
      <c r="JBI23" s="4"/>
      <c r="JBJ23" s="4"/>
      <c r="JBK23" s="4"/>
      <c r="JBL23" s="4"/>
      <c r="JBM23" s="4"/>
      <c r="JBN23" s="4"/>
      <c r="JBO23" s="4"/>
      <c r="JBP23" s="4"/>
      <c r="JBQ23" s="4"/>
      <c r="JBR23" s="4"/>
      <c r="JBS23" s="4"/>
      <c r="JBT23" s="4"/>
      <c r="JBU23" s="4"/>
      <c r="JBV23" s="4"/>
      <c r="JBW23" s="4"/>
      <c r="JBX23" s="4"/>
      <c r="JBY23" s="4"/>
      <c r="JBZ23" s="4"/>
      <c r="JCA23" s="4"/>
      <c r="JCB23" s="4"/>
      <c r="JCC23" s="4"/>
      <c r="JCD23" s="4"/>
      <c r="JCE23" s="4"/>
      <c r="JCF23" s="4"/>
      <c r="JCG23" s="4"/>
      <c r="JCH23" s="4"/>
      <c r="JCI23" s="4"/>
      <c r="JCJ23" s="4"/>
      <c r="JCK23" s="4"/>
      <c r="JCL23" s="4"/>
      <c r="JCM23" s="4"/>
      <c r="JCN23" s="4"/>
      <c r="JCO23" s="4"/>
      <c r="JCP23" s="4"/>
      <c r="JCQ23" s="4"/>
      <c r="JCR23" s="4"/>
      <c r="JCS23" s="4"/>
      <c r="JCT23" s="4"/>
      <c r="JCU23" s="4"/>
      <c r="JCV23" s="4"/>
      <c r="JCW23" s="4"/>
      <c r="JCX23" s="4"/>
      <c r="JCY23" s="4"/>
      <c r="JCZ23" s="4"/>
      <c r="JDA23" s="4"/>
      <c r="JDB23" s="4"/>
      <c r="JDC23" s="4"/>
      <c r="JDD23" s="4"/>
      <c r="JDE23" s="4"/>
      <c r="JDF23" s="4"/>
      <c r="JDG23" s="4"/>
      <c r="JDH23" s="4"/>
      <c r="JDI23" s="4"/>
      <c r="JDJ23" s="4"/>
      <c r="JDK23" s="4"/>
      <c r="JDL23" s="4"/>
      <c r="JDM23" s="4"/>
      <c r="JDN23" s="4"/>
      <c r="JDO23" s="4"/>
      <c r="JDP23" s="4"/>
      <c r="JDQ23" s="4"/>
      <c r="JDR23" s="4"/>
      <c r="JDS23" s="4"/>
      <c r="JDT23" s="4"/>
      <c r="JDU23" s="4"/>
      <c r="JDV23" s="4"/>
      <c r="JDW23" s="4"/>
      <c r="JDX23" s="4"/>
      <c r="JDY23" s="4"/>
      <c r="JDZ23" s="4"/>
      <c r="JEA23" s="4"/>
      <c r="JEB23" s="4"/>
      <c r="JEC23" s="4"/>
      <c r="JED23" s="4"/>
      <c r="JEE23" s="4"/>
      <c r="JEF23" s="4"/>
      <c r="JEG23" s="4"/>
      <c r="JEH23" s="4"/>
      <c r="JEI23" s="4"/>
      <c r="JEJ23" s="4"/>
      <c r="JEK23" s="4"/>
      <c r="JEL23" s="4"/>
      <c r="JEM23" s="4"/>
      <c r="JEN23" s="4"/>
      <c r="JEO23" s="4"/>
      <c r="JEP23" s="4"/>
      <c r="JEQ23" s="4"/>
      <c r="JER23" s="4"/>
      <c r="JES23" s="4"/>
      <c r="JET23" s="4"/>
      <c r="JEU23" s="4"/>
      <c r="JEV23" s="4"/>
      <c r="JEW23" s="4"/>
      <c r="JEX23" s="4"/>
      <c r="JEY23" s="4"/>
      <c r="JEZ23" s="4"/>
      <c r="JFA23" s="4"/>
      <c r="JFB23" s="4"/>
      <c r="JFC23" s="4"/>
      <c r="JFD23" s="4"/>
      <c r="JFE23" s="4"/>
      <c r="JFF23" s="4"/>
      <c r="JFG23" s="4"/>
      <c r="JFH23" s="4"/>
      <c r="JFI23" s="4"/>
      <c r="JFJ23" s="4"/>
      <c r="JFK23" s="4"/>
      <c r="JFL23" s="4"/>
      <c r="JFM23" s="4"/>
      <c r="JFN23" s="4"/>
      <c r="JFO23" s="4"/>
      <c r="JFP23" s="4"/>
      <c r="JFQ23" s="4"/>
      <c r="JFR23" s="4"/>
      <c r="JFS23" s="4"/>
      <c r="JFT23" s="4"/>
      <c r="JFU23" s="4"/>
      <c r="JFV23" s="4"/>
      <c r="JFW23" s="4"/>
      <c r="JFX23" s="4"/>
      <c r="JFY23" s="4"/>
      <c r="JFZ23" s="4"/>
      <c r="JGA23" s="4"/>
      <c r="JGB23" s="4"/>
      <c r="JGC23" s="4"/>
      <c r="JGD23" s="4"/>
      <c r="JGE23" s="4"/>
      <c r="JGF23" s="4"/>
      <c r="JGG23" s="4"/>
      <c r="JGH23" s="4"/>
      <c r="JGI23" s="4"/>
      <c r="JGJ23" s="4"/>
      <c r="JGK23" s="4"/>
      <c r="JGL23" s="4"/>
      <c r="JGM23" s="4"/>
      <c r="JGN23" s="4"/>
      <c r="JGO23" s="4"/>
      <c r="JGP23" s="4"/>
      <c r="JGQ23" s="4"/>
      <c r="JGR23" s="4"/>
      <c r="JGS23" s="4"/>
      <c r="JGT23" s="4"/>
      <c r="JGU23" s="4"/>
      <c r="JGV23" s="4"/>
      <c r="JGW23" s="4"/>
      <c r="JGX23" s="4"/>
      <c r="JGY23" s="4"/>
      <c r="JGZ23" s="4"/>
      <c r="JHA23" s="4"/>
      <c r="JHB23" s="4"/>
      <c r="JHC23" s="4"/>
      <c r="JHD23" s="4"/>
      <c r="JHE23" s="4"/>
      <c r="JHF23" s="4"/>
      <c r="JHG23" s="4"/>
      <c r="JHH23" s="4"/>
      <c r="JHI23" s="4"/>
      <c r="JHJ23" s="4"/>
      <c r="JHK23" s="4"/>
      <c r="JHL23" s="4"/>
      <c r="JHM23" s="4"/>
      <c r="JHN23" s="4"/>
      <c r="JHO23" s="4"/>
      <c r="JHP23" s="4"/>
      <c r="JHQ23" s="4"/>
      <c r="JHR23" s="4"/>
      <c r="JHS23" s="4"/>
      <c r="JHT23" s="4"/>
      <c r="JHU23" s="4"/>
      <c r="JHV23" s="4"/>
      <c r="JHW23" s="4"/>
      <c r="JHX23" s="4"/>
      <c r="JHY23" s="4"/>
      <c r="JHZ23" s="4"/>
      <c r="JIA23" s="4"/>
      <c r="JIB23" s="4"/>
      <c r="JIC23" s="4"/>
      <c r="JID23" s="4"/>
      <c r="JIE23" s="4"/>
      <c r="JIF23" s="4"/>
      <c r="JIG23" s="4"/>
      <c r="JIH23" s="4"/>
      <c r="JII23" s="4"/>
      <c r="JIJ23" s="4"/>
      <c r="JIK23" s="4"/>
      <c r="JIL23" s="4"/>
      <c r="JIM23" s="4"/>
      <c r="JIN23" s="4"/>
      <c r="JIO23" s="4"/>
      <c r="JIP23" s="4"/>
      <c r="JIQ23" s="4"/>
      <c r="JIR23" s="4"/>
      <c r="JIS23" s="4"/>
      <c r="JIT23" s="4"/>
      <c r="JIU23" s="4"/>
      <c r="JIV23" s="4"/>
      <c r="JIW23" s="4"/>
      <c r="JIX23" s="4"/>
      <c r="JIY23" s="4"/>
      <c r="JIZ23" s="4"/>
      <c r="JJA23" s="4"/>
      <c r="JJB23" s="4"/>
      <c r="JJC23" s="4"/>
      <c r="JJD23" s="4"/>
      <c r="JJE23" s="4"/>
      <c r="JJF23" s="4"/>
      <c r="JJG23" s="4"/>
      <c r="JJH23" s="4"/>
      <c r="JJI23" s="4"/>
      <c r="JJJ23" s="4"/>
      <c r="JJK23" s="4"/>
      <c r="JJL23" s="4"/>
      <c r="JJM23" s="4"/>
      <c r="JJN23" s="4"/>
      <c r="JJO23" s="4"/>
      <c r="JJP23" s="4"/>
      <c r="JJQ23" s="4"/>
      <c r="JJR23" s="4"/>
      <c r="JJS23" s="4"/>
      <c r="JJT23" s="4"/>
      <c r="JJU23" s="4"/>
      <c r="JJV23" s="4"/>
      <c r="JJW23" s="4"/>
      <c r="JJX23" s="4"/>
      <c r="JJY23" s="4"/>
      <c r="JJZ23" s="4"/>
      <c r="JKA23" s="4"/>
      <c r="JKB23" s="4"/>
      <c r="JKC23" s="4"/>
      <c r="JKD23" s="4"/>
      <c r="JKE23" s="4"/>
      <c r="JKF23" s="4"/>
      <c r="JKG23" s="4"/>
      <c r="JKH23" s="4"/>
      <c r="JKI23" s="4"/>
      <c r="JKJ23" s="4"/>
      <c r="JKK23" s="4"/>
      <c r="JKL23" s="4"/>
      <c r="JKM23" s="4"/>
      <c r="JKN23" s="4"/>
      <c r="JKO23" s="4"/>
      <c r="JKP23" s="4"/>
      <c r="JKQ23" s="4"/>
      <c r="JKR23" s="4"/>
      <c r="JKS23" s="4"/>
      <c r="JKT23" s="4"/>
      <c r="JKU23" s="4"/>
      <c r="JKV23" s="4"/>
      <c r="JKW23" s="4"/>
      <c r="JKX23" s="4"/>
      <c r="JKY23" s="4"/>
      <c r="JKZ23" s="4"/>
      <c r="JLA23" s="4"/>
      <c r="JLB23" s="4"/>
      <c r="JLC23" s="4"/>
      <c r="JLD23" s="4"/>
      <c r="JLE23" s="4"/>
      <c r="JLF23" s="4"/>
      <c r="JLG23" s="4"/>
      <c r="JLH23" s="4"/>
      <c r="JLI23" s="4"/>
      <c r="JLJ23" s="4"/>
      <c r="JLK23" s="4"/>
      <c r="JLL23" s="4"/>
      <c r="JLM23" s="4"/>
      <c r="JLN23" s="4"/>
      <c r="JLO23" s="4"/>
      <c r="JLP23" s="4"/>
      <c r="JLQ23" s="4"/>
      <c r="JLR23" s="4"/>
      <c r="JLS23" s="4"/>
      <c r="JLT23" s="4"/>
      <c r="JLU23" s="4"/>
      <c r="JLV23" s="4"/>
      <c r="JLW23" s="4"/>
      <c r="JLX23" s="4"/>
      <c r="JLY23" s="4"/>
      <c r="JLZ23" s="4"/>
      <c r="JMA23" s="4"/>
      <c r="JMB23" s="4"/>
      <c r="JMC23" s="4"/>
      <c r="JMD23" s="4"/>
      <c r="JME23" s="4"/>
      <c r="JMF23" s="4"/>
      <c r="JMG23" s="4"/>
      <c r="JMH23" s="4"/>
      <c r="JMI23" s="4"/>
      <c r="JMJ23" s="4"/>
      <c r="JMK23" s="4"/>
      <c r="JML23" s="4"/>
      <c r="JMM23" s="4"/>
      <c r="JMN23" s="4"/>
      <c r="JMO23" s="4"/>
      <c r="JMP23" s="4"/>
      <c r="JMQ23" s="4"/>
      <c r="JMR23" s="4"/>
      <c r="JMS23" s="4"/>
      <c r="JMT23" s="4"/>
      <c r="JMU23" s="4"/>
      <c r="JMV23" s="4"/>
      <c r="JMW23" s="4"/>
      <c r="JMX23" s="4"/>
      <c r="JMY23" s="4"/>
      <c r="JMZ23" s="4"/>
      <c r="JNA23" s="4"/>
      <c r="JNB23" s="4"/>
      <c r="JNC23" s="4"/>
      <c r="JND23" s="4"/>
      <c r="JNE23" s="4"/>
      <c r="JNF23" s="4"/>
      <c r="JNG23" s="4"/>
      <c r="JNH23" s="4"/>
      <c r="JNI23" s="4"/>
      <c r="JNJ23" s="4"/>
      <c r="JNK23" s="4"/>
      <c r="JNL23" s="4"/>
      <c r="JNM23" s="4"/>
      <c r="JNN23" s="4"/>
      <c r="JNO23" s="4"/>
      <c r="JNP23" s="4"/>
      <c r="JNQ23" s="4"/>
      <c r="JNR23" s="4"/>
      <c r="JNS23" s="4"/>
      <c r="JNT23" s="4"/>
      <c r="JNU23" s="4"/>
      <c r="JNV23" s="4"/>
      <c r="JNW23" s="4"/>
      <c r="JNX23" s="4"/>
      <c r="JNY23" s="4"/>
      <c r="JNZ23" s="4"/>
      <c r="JOA23" s="4"/>
      <c r="JOB23" s="4"/>
      <c r="JOC23" s="4"/>
      <c r="JOD23" s="4"/>
      <c r="JOE23" s="4"/>
      <c r="JOF23" s="4"/>
      <c r="JOG23" s="4"/>
      <c r="JOH23" s="4"/>
      <c r="JOI23" s="4"/>
      <c r="JOJ23" s="4"/>
      <c r="JOK23" s="4"/>
      <c r="JOL23" s="4"/>
      <c r="JOM23" s="4"/>
      <c r="JON23" s="4"/>
      <c r="JOO23" s="4"/>
      <c r="JOP23" s="4"/>
      <c r="JOQ23" s="4"/>
      <c r="JOR23" s="4"/>
      <c r="JOS23" s="4"/>
      <c r="JOT23" s="4"/>
      <c r="JOU23" s="4"/>
      <c r="JOV23" s="4"/>
      <c r="JOW23" s="4"/>
      <c r="JOX23" s="4"/>
      <c r="JOY23" s="4"/>
      <c r="JOZ23" s="4"/>
      <c r="JPA23" s="4"/>
      <c r="JPB23" s="4"/>
      <c r="JPC23" s="4"/>
      <c r="JPD23" s="4"/>
      <c r="JPE23" s="4"/>
      <c r="JPF23" s="4"/>
      <c r="JPG23" s="4"/>
      <c r="JPH23" s="4"/>
      <c r="JPI23" s="4"/>
      <c r="JPJ23" s="4"/>
      <c r="JPK23" s="4"/>
      <c r="JPL23" s="4"/>
      <c r="JPM23" s="4"/>
      <c r="JPN23" s="4"/>
      <c r="JPO23" s="4"/>
      <c r="JPP23" s="4"/>
      <c r="JPQ23" s="4"/>
      <c r="JPR23" s="4"/>
      <c r="JPS23" s="4"/>
      <c r="JPT23" s="4"/>
      <c r="JPU23" s="4"/>
      <c r="JPV23" s="4"/>
      <c r="JPW23" s="4"/>
      <c r="JPX23" s="4"/>
      <c r="JPY23" s="4"/>
      <c r="JPZ23" s="4"/>
      <c r="JQA23" s="4"/>
      <c r="JQB23" s="4"/>
      <c r="JQC23" s="4"/>
      <c r="JQD23" s="4"/>
      <c r="JQE23" s="4"/>
      <c r="JQF23" s="4"/>
      <c r="JQG23" s="4"/>
      <c r="JQH23" s="4"/>
      <c r="JQI23" s="4"/>
      <c r="JQJ23" s="4"/>
      <c r="JQK23" s="4"/>
      <c r="JQL23" s="4"/>
      <c r="JQM23" s="4"/>
      <c r="JQN23" s="4"/>
      <c r="JQO23" s="4"/>
      <c r="JQP23" s="4"/>
      <c r="JQQ23" s="4"/>
      <c r="JQR23" s="4"/>
      <c r="JQS23" s="4"/>
      <c r="JQT23" s="4"/>
      <c r="JQU23" s="4"/>
      <c r="JQV23" s="4"/>
      <c r="JQW23" s="4"/>
      <c r="JQX23" s="4"/>
      <c r="JQY23" s="4"/>
      <c r="JQZ23" s="4"/>
      <c r="JRA23" s="4"/>
      <c r="JRB23" s="4"/>
      <c r="JRC23" s="4"/>
      <c r="JRD23" s="4"/>
      <c r="JRE23" s="4"/>
      <c r="JRF23" s="4"/>
      <c r="JRG23" s="4"/>
      <c r="JRH23" s="4"/>
      <c r="JRI23" s="4"/>
      <c r="JRJ23" s="4"/>
      <c r="JRK23" s="4"/>
      <c r="JRL23" s="4"/>
      <c r="JRM23" s="4"/>
      <c r="JRN23" s="4"/>
      <c r="JRO23" s="4"/>
      <c r="JRP23" s="4"/>
      <c r="JRQ23" s="4"/>
      <c r="JRR23" s="4"/>
      <c r="JRS23" s="4"/>
      <c r="JRT23" s="4"/>
      <c r="JRU23" s="4"/>
      <c r="JRV23" s="4"/>
      <c r="JRW23" s="4"/>
      <c r="JRX23" s="4"/>
      <c r="JRY23" s="4"/>
      <c r="JRZ23" s="4"/>
      <c r="JSA23" s="4"/>
      <c r="JSB23" s="4"/>
      <c r="JSC23" s="4"/>
      <c r="JSD23" s="4"/>
      <c r="JSE23" s="4"/>
      <c r="JSF23" s="4"/>
      <c r="JSG23" s="4"/>
      <c r="JSH23" s="4"/>
      <c r="JSI23" s="4"/>
      <c r="JSJ23" s="4"/>
      <c r="JSK23" s="4"/>
      <c r="JSL23" s="4"/>
      <c r="JSM23" s="4"/>
      <c r="JSN23" s="4"/>
      <c r="JSO23" s="4"/>
      <c r="JSP23" s="4"/>
      <c r="JSQ23" s="4"/>
      <c r="JSR23" s="4"/>
      <c r="JSS23" s="4"/>
      <c r="JST23" s="4"/>
      <c r="JSU23" s="4"/>
      <c r="JSV23" s="4"/>
      <c r="JSW23" s="4"/>
      <c r="JSX23" s="4"/>
      <c r="JSY23" s="4"/>
      <c r="JSZ23" s="4"/>
      <c r="JTA23" s="4"/>
      <c r="JTB23" s="4"/>
      <c r="JTC23" s="4"/>
      <c r="JTD23" s="4"/>
      <c r="JTE23" s="4"/>
      <c r="JTF23" s="4"/>
      <c r="JTG23" s="4"/>
      <c r="JTH23" s="4"/>
      <c r="JTI23" s="4"/>
      <c r="JTJ23" s="4"/>
      <c r="JTK23" s="4"/>
      <c r="JTL23" s="4"/>
      <c r="JTM23" s="4"/>
      <c r="JTN23" s="4"/>
      <c r="JTO23" s="4"/>
      <c r="JTP23" s="4"/>
      <c r="JTQ23" s="4"/>
      <c r="JTR23" s="4"/>
      <c r="JTS23" s="4"/>
      <c r="JTT23" s="4"/>
      <c r="JTU23" s="4"/>
      <c r="JTV23" s="4"/>
      <c r="JTW23" s="4"/>
      <c r="JTX23" s="4"/>
      <c r="JTY23" s="4"/>
      <c r="JTZ23" s="4"/>
      <c r="JUA23" s="4"/>
      <c r="JUB23" s="4"/>
      <c r="JUC23" s="4"/>
      <c r="JUD23" s="4"/>
      <c r="JUE23" s="4"/>
      <c r="JUF23" s="4"/>
      <c r="JUG23" s="4"/>
      <c r="JUH23" s="4"/>
      <c r="JUI23" s="4"/>
      <c r="JUJ23" s="4"/>
      <c r="JUK23" s="4"/>
      <c r="JUL23" s="4"/>
      <c r="JUM23" s="4"/>
      <c r="JUN23" s="4"/>
      <c r="JUO23" s="4"/>
      <c r="JUP23" s="4"/>
      <c r="JUQ23" s="4"/>
      <c r="JUR23" s="4"/>
      <c r="JUS23" s="4"/>
      <c r="JUT23" s="4"/>
      <c r="JUU23" s="4"/>
      <c r="JUV23" s="4"/>
      <c r="JUW23" s="4"/>
      <c r="JUX23" s="4"/>
      <c r="JUY23" s="4"/>
      <c r="JUZ23" s="4"/>
      <c r="JVA23" s="4"/>
      <c r="JVB23" s="4"/>
      <c r="JVC23" s="4"/>
      <c r="JVD23" s="4"/>
      <c r="JVE23" s="4"/>
      <c r="JVF23" s="4"/>
      <c r="JVG23" s="4"/>
      <c r="JVH23" s="4"/>
      <c r="JVI23" s="4"/>
      <c r="JVJ23" s="4"/>
      <c r="JVK23" s="4"/>
      <c r="JVL23" s="4"/>
      <c r="JVM23" s="4"/>
      <c r="JVN23" s="4"/>
      <c r="JVO23" s="4"/>
      <c r="JVP23" s="4"/>
      <c r="JVQ23" s="4"/>
      <c r="JVR23" s="4"/>
      <c r="JVS23" s="4"/>
      <c r="JVT23" s="4"/>
      <c r="JVU23" s="4"/>
      <c r="JVV23" s="4"/>
      <c r="JVW23" s="4"/>
      <c r="JVX23" s="4"/>
      <c r="JVY23" s="4"/>
      <c r="JVZ23" s="4"/>
      <c r="JWA23" s="4"/>
      <c r="JWB23" s="4"/>
      <c r="JWC23" s="4"/>
      <c r="JWD23" s="4"/>
      <c r="JWE23" s="4"/>
      <c r="JWF23" s="4"/>
      <c r="JWG23" s="4"/>
      <c r="JWH23" s="4"/>
      <c r="JWI23" s="4"/>
      <c r="JWJ23" s="4"/>
      <c r="JWK23" s="4"/>
      <c r="JWL23" s="4"/>
      <c r="JWM23" s="4"/>
      <c r="JWN23" s="4"/>
      <c r="JWO23" s="4"/>
      <c r="JWP23" s="4"/>
      <c r="JWQ23" s="4"/>
      <c r="JWR23" s="4"/>
      <c r="JWS23" s="4"/>
      <c r="JWT23" s="4"/>
      <c r="JWU23" s="4"/>
      <c r="JWV23" s="4"/>
      <c r="JWW23" s="4"/>
      <c r="JWX23" s="4"/>
      <c r="JWY23" s="4"/>
      <c r="JWZ23" s="4"/>
      <c r="JXA23" s="4"/>
      <c r="JXB23" s="4"/>
      <c r="JXC23" s="4"/>
      <c r="JXD23" s="4"/>
      <c r="JXE23" s="4"/>
      <c r="JXF23" s="4"/>
      <c r="JXG23" s="4"/>
      <c r="JXH23" s="4"/>
      <c r="JXI23" s="4"/>
      <c r="JXJ23" s="4"/>
      <c r="JXK23" s="4"/>
      <c r="JXL23" s="4"/>
      <c r="JXM23" s="4"/>
      <c r="JXN23" s="4"/>
      <c r="JXO23" s="4"/>
      <c r="JXP23" s="4"/>
      <c r="JXQ23" s="4"/>
      <c r="JXR23" s="4"/>
      <c r="JXS23" s="4"/>
      <c r="JXT23" s="4"/>
      <c r="JXU23" s="4"/>
      <c r="JXV23" s="4"/>
      <c r="JXW23" s="4"/>
      <c r="JXX23" s="4"/>
      <c r="JXY23" s="4"/>
      <c r="JXZ23" s="4"/>
      <c r="JYA23" s="4"/>
      <c r="JYB23" s="4"/>
      <c r="JYC23" s="4"/>
      <c r="JYD23" s="4"/>
      <c r="JYE23" s="4"/>
      <c r="JYF23" s="4"/>
      <c r="JYG23" s="4"/>
      <c r="JYH23" s="4"/>
      <c r="JYI23" s="4"/>
      <c r="JYJ23" s="4"/>
      <c r="JYK23" s="4"/>
      <c r="JYL23" s="4"/>
      <c r="JYM23" s="4"/>
      <c r="JYN23" s="4"/>
      <c r="JYO23" s="4"/>
      <c r="JYP23" s="4"/>
      <c r="JYQ23" s="4"/>
      <c r="JYR23" s="4"/>
      <c r="JYS23" s="4"/>
      <c r="JYT23" s="4"/>
      <c r="JYU23" s="4"/>
      <c r="JYV23" s="4"/>
      <c r="JYW23" s="4"/>
      <c r="JYX23" s="4"/>
      <c r="JYY23" s="4"/>
      <c r="JYZ23" s="4"/>
      <c r="JZA23" s="4"/>
      <c r="JZB23" s="4"/>
      <c r="JZC23" s="4"/>
      <c r="JZD23" s="4"/>
      <c r="JZE23" s="4"/>
      <c r="JZF23" s="4"/>
      <c r="JZG23" s="4"/>
      <c r="JZH23" s="4"/>
      <c r="JZI23" s="4"/>
      <c r="JZJ23" s="4"/>
      <c r="JZK23" s="4"/>
      <c r="JZL23" s="4"/>
      <c r="JZM23" s="4"/>
      <c r="JZN23" s="4"/>
      <c r="JZO23" s="4"/>
      <c r="JZP23" s="4"/>
      <c r="JZQ23" s="4"/>
      <c r="JZR23" s="4"/>
      <c r="JZS23" s="4"/>
      <c r="JZT23" s="4"/>
      <c r="JZU23" s="4"/>
      <c r="JZV23" s="4"/>
      <c r="JZW23" s="4"/>
      <c r="JZX23" s="4"/>
      <c r="JZY23" s="4"/>
      <c r="JZZ23" s="4"/>
      <c r="KAA23" s="4"/>
      <c r="KAB23" s="4"/>
      <c r="KAC23" s="4"/>
      <c r="KAD23" s="4"/>
      <c r="KAE23" s="4"/>
      <c r="KAF23" s="4"/>
      <c r="KAG23" s="4"/>
      <c r="KAH23" s="4"/>
      <c r="KAI23" s="4"/>
      <c r="KAJ23" s="4"/>
      <c r="KAK23" s="4"/>
      <c r="KAL23" s="4"/>
      <c r="KAM23" s="4"/>
      <c r="KAN23" s="4"/>
      <c r="KAO23" s="4"/>
      <c r="KAP23" s="4"/>
      <c r="KAQ23" s="4"/>
      <c r="KAR23" s="4"/>
      <c r="KAS23" s="4"/>
      <c r="KAT23" s="4"/>
      <c r="KAU23" s="4"/>
      <c r="KAV23" s="4"/>
      <c r="KAW23" s="4"/>
      <c r="KAX23" s="4"/>
      <c r="KAY23" s="4"/>
      <c r="KAZ23" s="4"/>
      <c r="KBA23" s="4"/>
      <c r="KBB23" s="4"/>
      <c r="KBC23" s="4"/>
      <c r="KBD23" s="4"/>
      <c r="KBE23" s="4"/>
      <c r="KBF23" s="4"/>
      <c r="KBG23" s="4"/>
    </row>
    <row r="24" spans="1:7495" ht="5.25" customHeight="1" thickBot="1" x14ac:dyDescent="0.4">
      <c r="A24" s="72"/>
      <c r="B24" s="73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5"/>
      <c r="N24" s="73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7"/>
      <c r="Z24" s="78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7"/>
      <c r="AL24" s="67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6"/>
      <c r="AX24" s="67"/>
      <c r="AY24" s="65"/>
      <c r="AZ24" s="65"/>
      <c r="BA24" s="65"/>
      <c r="BB24" s="65"/>
      <c r="BC24" s="65"/>
      <c r="BD24" s="65"/>
      <c r="BE24" s="65"/>
      <c r="BF24" s="65"/>
      <c r="BG24" s="65"/>
      <c r="BH24" s="65"/>
      <c r="BI24" s="66"/>
      <c r="BJ24" s="67"/>
      <c r="BK24" s="65"/>
      <c r="BL24" s="65"/>
      <c r="BM24" s="65"/>
      <c r="BN24" s="65"/>
      <c r="BO24" s="65"/>
      <c r="BP24" s="65"/>
      <c r="BQ24" s="65"/>
      <c r="BR24" s="65"/>
      <c r="BS24" s="65"/>
      <c r="BT24" s="65"/>
      <c r="BU24" s="65"/>
      <c r="BV24" s="67"/>
      <c r="BW24" s="65"/>
      <c r="BX24" s="65" t="s">
        <v>40</v>
      </c>
      <c r="BY24" s="65"/>
      <c r="BZ24" s="65"/>
      <c r="CA24" s="65"/>
      <c r="CB24" s="65"/>
      <c r="CC24" s="65"/>
      <c r="CD24" s="65"/>
      <c r="CE24" s="65"/>
      <c r="CF24" s="65"/>
      <c r="CG24" s="66"/>
      <c r="CH24" s="67"/>
      <c r="CI24" s="65"/>
      <c r="CJ24" s="65"/>
      <c r="CK24" s="65"/>
      <c r="CL24" s="65"/>
      <c r="CM24" s="65"/>
      <c r="CN24" s="65"/>
      <c r="CO24" s="65"/>
      <c r="CP24" s="65"/>
      <c r="CQ24" s="65"/>
      <c r="CR24" s="65"/>
      <c r="CS24" s="66"/>
      <c r="CT24" s="67"/>
      <c r="CU24" s="65"/>
      <c r="CV24" s="65"/>
      <c r="CW24" s="65"/>
      <c r="CX24" s="65"/>
      <c r="CY24" s="65"/>
      <c r="CZ24" s="65"/>
      <c r="DA24" s="65"/>
      <c r="DB24" s="65"/>
      <c r="DC24" s="65"/>
      <c r="DD24" s="65"/>
      <c r="DE24" s="66"/>
      <c r="DF24" s="65"/>
      <c r="DG24" s="65"/>
      <c r="DH24" s="65"/>
      <c r="DI24" s="65"/>
      <c r="DJ24" s="65"/>
      <c r="DK24" s="65"/>
      <c r="DL24" s="65"/>
      <c r="DM24" s="65"/>
      <c r="DN24" s="65"/>
      <c r="DO24" s="65"/>
      <c r="DP24" s="65"/>
      <c r="DQ24" s="66"/>
      <c r="DR24" s="65"/>
      <c r="DS24" s="65"/>
      <c r="DT24" s="65"/>
      <c r="DU24" s="65"/>
      <c r="DV24" s="65"/>
      <c r="DW24" s="65"/>
      <c r="DX24" s="65"/>
      <c r="DY24" s="65"/>
      <c r="DZ24" s="65"/>
      <c r="EA24" s="65"/>
      <c r="EB24" s="65"/>
      <c r="EC24" s="65"/>
      <c r="ED24" s="65"/>
      <c r="EE24" s="65"/>
      <c r="EF24" s="65"/>
      <c r="EG24" s="65"/>
      <c r="EH24" s="65"/>
      <c r="EI24" s="65"/>
      <c r="EJ24" s="65"/>
      <c r="EK24" s="65"/>
      <c r="EL24" s="65"/>
      <c r="EM24" s="65"/>
      <c r="EN24" s="65"/>
      <c r="EO24" s="65"/>
      <c r="EP24" s="65"/>
      <c r="EQ24" s="65"/>
      <c r="ER24" s="65"/>
      <c r="ES24" s="65"/>
      <c r="ET24" s="65"/>
      <c r="EU24" s="65"/>
      <c r="EV24" s="65"/>
      <c r="EW24" s="65"/>
      <c r="EX24" s="65"/>
      <c r="EY24" s="65"/>
      <c r="EZ24" s="65"/>
      <c r="FA24" s="65"/>
      <c r="FB24" s="65"/>
      <c r="FC24" s="65"/>
      <c r="FD24" s="65"/>
      <c r="FE24" s="65"/>
      <c r="FF24" s="65"/>
      <c r="FG24" s="65"/>
      <c r="FH24" s="65"/>
      <c r="FI24" s="65"/>
      <c r="FJ24" s="65">
        <v>0</v>
      </c>
      <c r="FK24" s="65"/>
      <c r="FL24" s="65"/>
      <c r="FM24" s="66"/>
      <c r="FN24" s="67"/>
      <c r="FO24" s="65"/>
      <c r="FP24" s="65"/>
      <c r="FQ24" s="65"/>
      <c r="FR24" s="65"/>
      <c r="FS24" s="65"/>
      <c r="FT24" s="65"/>
      <c r="FU24" s="65"/>
      <c r="FV24" s="65"/>
      <c r="FW24" s="65"/>
      <c r="FX24" s="65"/>
      <c r="FY24" s="66"/>
      <c r="FZ24" s="67"/>
      <c r="GA24" s="65"/>
      <c r="GB24" s="65"/>
      <c r="GC24" s="65"/>
      <c r="GD24" s="65"/>
      <c r="GE24" s="65"/>
      <c r="GF24" s="65"/>
      <c r="GG24" s="65"/>
      <c r="GH24" s="65"/>
      <c r="GI24" s="65"/>
      <c r="GJ24" s="65"/>
      <c r="GK24" s="66"/>
      <c r="GL24" s="67"/>
      <c r="GM24" s="65"/>
      <c r="GN24" s="65"/>
      <c r="GO24" s="65"/>
      <c r="GP24" s="65"/>
      <c r="GQ24" s="65"/>
      <c r="GR24" s="65"/>
      <c r="GS24" s="65"/>
      <c r="GT24" s="65"/>
      <c r="GU24" s="65"/>
      <c r="GV24" s="65"/>
      <c r="GW24" s="66"/>
      <c r="GX24" s="66"/>
      <c r="GY24" s="66"/>
      <c r="GZ24" s="66"/>
      <c r="HA24" s="66"/>
      <c r="HB24" s="66"/>
      <c r="HC24" s="66"/>
      <c r="HD24" s="66"/>
      <c r="HE24" s="66"/>
      <c r="HF24" s="66"/>
      <c r="HG24" s="66"/>
      <c r="HH24" s="66"/>
      <c r="HI24" s="66"/>
      <c r="HJ24" s="66"/>
      <c r="HK24" s="66"/>
      <c r="HL24" s="66"/>
      <c r="HM24" s="66"/>
      <c r="HN24" s="66"/>
      <c r="HO24" s="66"/>
      <c r="HP24" s="66"/>
      <c r="HQ24" s="66"/>
      <c r="HR24" s="66"/>
      <c r="HS24" s="66"/>
      <c r="HT24" s="66"/>
      <c r="HU24" s="66"/>
    </row>
    <row r="25" spans="1:7495" ht="18.5" x14ac:dyDescent="0.45">
      <c r="A25" s="152" t="s">
        <v>41</v>
      </c>
      <c r="B25" s="102"/>
      <c r="C25" s="102"/>
      <c r="D25" s="102"/>
      <c r="E25" s="102"/>
      <c r="F25" s="102"/>
      <c r="G25" s="102"/>
      <c r="H25" s="102"/>
      <c r="I25" s="102"/>
      <c r="J25" s="102"/>
      <c r="K25" s="102"/>
      <c r="L25" s="102"/>
      <c r="M25" s="103"/>
      <c r="N25" s="108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10"/>
      <c r="Z25" s="101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3"/>
      <c r="AL25" s="108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10"/>
      <c r="AX25" s="101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3"/>
      <c r="BJ25" s="108"/>
      <c r="BK25" s="109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1"/>
      <c r="BW25" s="102"/>
      <c r="BX25" s="102"/>
      <c r="BY25" s="102"/>
      <c r="BZ25" s="102"/>
      <c r="CA25" s="102"/>
      <c r="CB25" s="102"/>
      <c r="CC25" s="102"/>
      <c r="CD25" s="102"/>
      <c r="CE25" s="102"/>
      <c r="CF25" s="102"/>
      <c r="CG25" s="103"/>
      <c r="CH25" s="108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10"/>
      <c r="CT25" s="101"/>
      <c r="CU25" s="102"/>
      <c r="CV25" s="102"/>
      <c r="CW25" s="102"/>
      <c r="CX25" s="102"/>
      <c r="CY25" s="102"/>
      <c r="CZ25" s="102"/>
      <c r="DA25" s="102"/>
      <c r="DB25" s="102"/>
      <c r="DC25" s="102"/>
      <c r="DD25" s="102"/>
      <c r="DE25" s="103"/>
      <c r="DF25" s="102"/>
      <c r="DG25" s="102"/>
      <c r="DH25" s="102"/>
      <c r="DI25" s="102"/>
      <c r="DJ25" s="102"/>
      <c r="DK25" s="102"/>
      <c r="DL25" s="102"/>
      <c r="DM25" s="102"/>
      <c r="DN25" s="102"/>
      <c r="DO25" s="102"/>
      <c r="DP25" s="102"/>
      <c r="DQ25" s="103"/>
      <c r="DR25" s="102"/>
      <c r="DS25" s="102"/>
      <c r="DT25" s="102"/>
      <c r="DU25" s="102"/>
      <c r="DV25" s="102"/>
      <c r="DW25" s="102"/>
      <c r="DX25" s="102"/>
      <c r="DY25" s="102"/>
      <c r="DZ25" s="102"/>
      <c r="EA25" s="102"/>
      <c r="EB25" s="102"/>
      <c r="EC25" s="103"/>
      <c r="ED25" s="102"/>
      <c r="EE25" s="102"/>
      <c r="EF25" s="102"/>
      <c r="EG25" s="102"/>
      <c r="EH25" s="102"/>
      <c r="EI25" s="102"/>
      <c r="EJ25" s="102"/>
      <c r="EK25" s="102"/>
      <c r="EL25" s="102"/>
      <c r="EM25" s="102"/>
      <c r="EN25" s="102"/>
      <c r="EO25" s="102"/>
      <c r="EP25" s="102"/>
      <c r="EQ25" s="102"/>
      <c r="ER25" s="102"/>
      <c r="ES25" s="102"/>
      <c r="ET25" s="102"/>
      <c r="EU25" s="102"/>
      <c r="EV25" s="102"/>
      <c r="EW25" s="102"/>
      <c r="EX25" s="102"/>
      <c r="EY25" s="102"/>
      <c r="EZ25" s="102"/>
      <c r="FA25" s="102"/>
      <c r="FB25" s="102"/>
      <c r="FC25" s="102"/>
      <c r="FD25" s="102"/>
      <c r="FE25" s="102"/>
      <c r="FF25" s="102"/>
      <c r="FG25" s="102"/>
      <c r="FH25" s="102"/>
      <c r="FI25" s="102"/>
      <c r="FJ25" s="102"/>
      <c r="FK25" s="102"/>
      <c r="FL25" s="102"/>
      <c r="FM25" s="103"/>
      <c r="FN25" s="101"/>
      <c r="FO25" s="102"/>
      <c r="FP25" s="102"/>
      <c r="FQ25" s="102"/>
      <c r="FR25" s="102"/>
      <c r="FS25" s="102"/>
      <c r="FT25" s="102"/>
      <c r="FU25" s="102"/>
      <c r="FV25" s="102"/>
      <c r="FW25" s="102"/>
      <c r="FX25" s="102"/>
      <c r="FY25" s="103"/>
      <c r="FZ25" s="101"/>
      <c r="GA25" s="102"/>
      <c r="GB25" s="102"/>
      <c r="GC25" s="102"/>
      <c r="GD25" s="102"/>
      <c r="GE25" s="102"/>
      <c r="GF25" s="102"/>
      <c r="GG25" s="102"/>
      <c r="GH25" s="102"/>
      <c r="GI25" s="102"/>
      <c r="GJ25" s="102"/>
      <c r="GK25" s="103"/>
      <c r="GL25" s="101"/>
      <c r="GM25" s="102"/>
      <c r="GN25" s="102"/>
      <c r="GO25" s="102"/>
      <c r="GP25" s="102"/>
      <c r="GQ25" s="102"/>
      <c r="GR25" s="102"/>
      <c r="GS25" s="102"/>
      <c r="GT25" s="102"/>
      <c r="GU25" s="102"/>
      <c r="GV25" s="102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</row>
    <row r="26" spans="1:7495" x14ac:dyDescent="0.35">
      <c r="A26" s="113" t="s">
        <v>42</v>
      </c>
      <c r="B26" s="19">
        <v>0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24">
        <v>0</v>
      </c>
      <c r="N26" s="23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24">
        <v>0</v>
      </c>
      <c r="Z26" s="23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24">
        <v>0</v>
      </c>
      <c r="AL26" s="23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24">
        <v>0</v>
      </c>
      <c r="AX26" s="23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  <c r="BE26" s="19">
        <v>0</v>
      </c>
      <c r="BF26" s="19">
        <v>0</v>
      </c>
      <c r="BG26" s="19">
        <v>0</v>
      </c>
      <c r="BH26" s="19">
        <v>0</v>
      </c>
      <c r="BI26" s="24">
        <v>0</v>
      </c>
      <c r="BJ26" s="23">
        <v>0</v>
      </c>
      <c r="BK26" s="19">
        <v>0</v>
      </c>
      <c r="BL26" s="19">
        <v>0</v>
      </c>
      <c r="BM26" s="19">
        <v>0</v>
      </c>
      <c r="BN26" s="19">
        <v>0</v>
      </c>
      <c r="BO26" s="19">
        <v>0</v>
      </c>
      <c r="BP26" s="19">
        <v>0</v>
      </c>
      <c r="BQ26" s="19">
        <v>0</v>
      </c>
      <c r="BR26" s="19">
        <v>0</v>
      </c>
      <c r="BS26" s="19">
        <v>0</v>
      </c>
      <c r="BT26" s="19">
        <v>0</v>
      </c>
      <c r="BU26" s="19">
        <v>0</v>
      </c>
      <c r="BV26" s="23">
        <v>0</v>
      </c>
      <c r="BW26" s="19">
        <v>0</v>
      </c>
      <c r="BX26" s="19">
        <v>0</v>
      </c>
      <c r="BY26" s="19">
        <v>0</v>
      </c>
      <c r="BZ26" s="19">
        <v>0</v>
      </c>
      <c r="CA26" s="19">
        <v>0</v>
      </c>
      <c r="CB26" s="19">
        <v>0</v>
      </c>
      <c r="CC26" s="19">
        <v>1</v>
      </c>
      <c r="CD26" s="19">
        <v>3</v>
      </c>
      <c r="CE26" s="19">
        <v>0</v>
      </c>
      <c r="CF26" s="19">
        <v>1</v>
      </c>
      <c r="CG26" s="24">
        <v>1</v>
      </c>
      <c r="CH26" s="23">
        <v>0</v>
      </c>
      <c r="CI26" s="19">
        <v>0</v>
      </c>
      <c r="CJ26" s="19">
        <v>0</v>
      </c>
      <c r="CK26" s="19">
        <v>0</v>
      </c>
      <c r="CL26" s="19">
        <v>0</v>
      </c>
      <c r="CM26" s="19">
        <v>0</v>
      </c>
      <c r="CN26" s="19">
        <v>0</v>
      </c>
      <c r="CO26" s="19">
        <v>0</v>
      </c>
      <c r="CP26" s="19">
        <v>0</v>
      </c>
      <c r="CQ26" s="19">
        <v>0</v>
      </c>
      <c r="CR26" s="19">
        <v>0</v>
      </c>
      <c r="CS26" s="24">
        <f>(9+1)</f>
        <v>10</v>
      </c>
      <c r="CT26" s="23">
        <v>2</v>
      </c>
      <c r="CU26" s="19">
        <v>0</v>
      </c>
      <c r="CV26" s="19">
        <v>0</v>
      </c>
      <c r="CW26" s="19">
        <v>0</v>
      </c>
      <c r="CX26" s="19">
        <v>1</v>
      </c>
      <c r="CY26" s="19">
        <v>3</v>
      </c>
      <c r="CZ26" s="19">
        <v>2</v>
      </c>
      <c r="DA26" s="19">
        <v>0</v>
      </c>
      <c r="DB26" s="19">
        <v>0</v>
      </c>
      <c r="DC26" s="19">
        <v>0</v>
      </c>
      <c r="DD26" s="19">
        <v>1</v>
      </c>
      <c r="DE26" s="24">
        <v>0</v>
      </c>
      <c r="DF26" s="19">
        <v>0</v>
      </c>
      <c r="DG26" s="19">
        <v>0</v>
      </c>
      <c r="DH26" s="19">
        <v>0</v>
      </c>
      <c r="DI26" s="19">
        <v>0</v>
      </c>
      <c r="DJ26" s="19">
        <v>0</v>
      </c>
      <c r="DK26" s="19">
        <v>0</v>
      </c>
      <c r="DL26" s="19">
        <v>0</v>
      </c>
      <c r="DM26" s="19">
        <v>0</v>
      </c>
      <c r="DN26" s="19">
        <v>0</v>
      </c>
      <c r="DO26" s="19">
        <v>0</v>
      </c>
      <c r="DP26" s="19">
        <v>0</v>
      </c>
      <c r="DQ26" s="24">
        <v>0</v>
      </c>
      <c r="DR26" s="19">
        <v>0</v>
      </c>
      <c r="DS26" s="19">
        <v>0</v>
      </c>
      <c r="DT26" s="19">
        <v>0</v>
      </c>
      <c r="DU26" s="19">
        <v>0</v>
      </c>
      <c r="DV26" s="19">
        <v>0</v>
      </c>
      <c r="DW26" s="19">
        <v>0</v>
      </c>
      <c r="DX26" s="19">
        <v>0</v>
      </c>
      <c r="DY26" s="19">
        <v>0</v>
      </c>
      <c r="DZ26" s="19">
        <v>0</v>
      </c>
      <c r="EA26" s="19">
        <v>0</v>
      </c>
      <c r="EB26" s="19">
        <v>0</v>
      </c>
      <c r="EC26" s="24">
        <v>0</v>
      </c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24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24"/>
      <c r="FB26" s="19">
        <v>0</v>
      </c>
      <c r="FC26" s="19">
        <v>0</v>
      </c>
      <c r="FD26" s="19">
        <v>0</v>
      </c>
      <c r="FE26" s="19">
        <v>0</v>
      </c>
      <c r="FF26" s="19">
        <v>0</v>
      </c>
      <c r="FG26" s="19">
        <v>0</v>
      </c>
      <c r="FH26" s="19">
        <v>0</v>
      </c>
      <c r="FI26" s="19">
        <v>0</v>
      </c>
      <c r="FJ26" s="19">
        <v>0</v>
      </c>
      <c r="FK26" s="19">
        <v>0</v>
      </c>
      <c r="FL26" s="19">
        <v>0</v>
      </c>
      <c r="FM26" s="24">
        <v>0</v>
      </c>
      <c r="FN26" s="23">
        <v>0</v>
      </c>
      <c r="FO26" s="19">
        <v>0</v>
      </c>
      <c r="FP26" s="19">
        <v>0</v>
      </c>
      <c r="FQ26" s="19">
        <v>0</v>
      </c>
      <c r="FR26" s="19">
        <v>0</v>
      </c>
      <c r="FS26" s="19">
        <v>0</v>
      </c>
      <c r="FT26" s="19">
        <v>0</v>
      </c>
      <c r="FU26" s="19">
        <v>0</v>
      </c>
      <c r="FV26" s="19">
        <v>0</v>
      </c>
      <c r="FW26" s="19">
        <v>0</v>
      </c>
      <c r="FX26" s="19">
        <v>0</v>
      </c>
      <c r="FY26" s="24">
        <v>0</v>
      </c>
      <c r="FZ26" s="23">
        <v>0</v>
      </c>
      <c r="GA26" s="19">
        <v>0</v>
      </c>
      <c r="GB26" s="19">
        <v>0</v>
      </c>
      <c r="GC26" s="19">
        <v>0</v>
      </c>
      <c r="GD26" s="19">
        <v>0</v>
      </c>
      <c r="GE26" s="19">
        <v>0</v>
      </c>
      <c r="GF26" s="19">
        <v>0</v>
      </c>
      <c r="GG26" s="19">
        <v>0</v>
      </c>
      <c r="GH26" s="19">
        <v>0</v>
      </c>
      <c r="GI26" s="19">
        <v>0</v>
      </c>
      <c r="GJ26" s="19">
        <v>0</v>
      </c>
      <c r="GK26" s="24">
        <v>0</v>
      </c>
      <c r="GL26" s="23">
        <v>0</v>
      </c>
      <c r="GM26" s="19">
        <v>0</v>
      </c>
      <c r="GN26" s="19">
        <v>0</v>
      </c>
      <c r="GO26" s="19">
        <v>0</v>
      </c>
      <c r="GP26" s="19">
        <v>0</v>
      </c>
      <c r="GQ26" s="19">
        <v>0</v>
      </c>
      <c r="GR26" s="19">
        <v>0</v>
      </c>
      <c r="GS26" s="19">
        <v>0</v>
      </c>
      <c r="GT26" s="19">
        <v>0</v>
      </c>
      <c r="GU26" s="19">
        <v>0</v>
      </c>
      <c r="GV26" s="19">
        <v>0</v>
      </c>
      <c r="GW26" s="24">
        <v>0</v>
      </c>
      <c r="GX26" s="24">
        <v>0</v>
      </c>
      <c r="GY26" s="24">
        <v>0</v>
      </c>
      <c r="GZ26" s="24">
        <v>0</v>
      </c>
      <c r="HA26" s="24">
        <v>0</v>
      </c>
      <c r="HB26" s="24">
        <v>0</v>
      </c>
      <c r="HC26" s="24">
        <v>0</v>
      </c>
      <c r="HD26" s="24">
        <v>0</v>
      </c>
      <c r="HE26" s="24">
        <v>0</v>
      </c>
      <c r="HF26" s="24">
        <v>0</v>
      </c>
      <c r="HG26" s="24">
        <v>0</v>
      </c>
      <c r="HH26" s="24">
        <v>0</v>
      </c>
      <c r="HI26" s="24">
        <v>0</v>
      </c>
      <c r="HJ26" s="24">
        <v>0</v>
      </c>
      <c r="HK26" s="24">
        <v>0</v>
      </c>
      <c r="HL26" s="24">
        <v>0</v>
      </c>
      <c r="HM26" s="24">
        <v>0</v>
      </c>
      <c r="HN26" s="24">
        <v>0</v>
      </c>
      <c r="HO26" s="24">
        <v>0</v>
      </c>
      <c r="HP26" s="24"/>
      <c r="HQ26" s="24"/>
      <c r="HR26" s="24"/>
      <c r="HS26" s="24"/>
      <c r="HT26" s="24"/>
      <c r="HU26" s="24"/>
    </row>
    <row r="27" spans="1:7495" x14ac:dyDescent="0.35">
      <c r="A27" s="113" t="s">
        <v>43</v>
      </c>
      <c r="B27" s="19">
        <v>1</v>
      </c>
      <c r="C27" s="19">
        <v>1</v>
      </c>
      <c r="D27" s="19">
        <v>4</v>
      </c>
      <c r="E27" s="19">
        <v>0</v>
      </c>
      <c r="F27" s="19">
        <v>1</v>
      </c>
      <c r="G27" s="19">
        <v>0</v>
      </c>
      <c r="H27" s="19">
        <v>1</v>
      </c>
      <c r="I27" s="19">
        <v>0</v>
      </c>
      <c r="J27" s="19">
        <v>0</v>
      </c>
      <c r="K27" s="19">
        <v>0</v>
      </c>
      <c r="L27" s="19">
        <v>0</v>
      </c>
      <c r="M27" s="24">
        <v>0</v>
      </c>
      <c r="N27" s="23">
        <v>0</v>
      </c>
      <c r="O27" s="19">
        <v>1</v>
      </c>
      <c r="P27" s="19">
        <v>1</v>
      </c>
      <c r="Q27" s="19">
        <v>0</v>
      </c>
      <c r="R27" s="19">
        <v>1</v>
      </c>
      <c r="S27" s="19">
        <v>1</v>
      </c>
      <c r="T27" s="19">
        <v>0</v>
      </c>
      <c r="U27" s="19">
        <v>0</v>
      </c>
      <c r="V27" s="19">
        <v>1</v>
      </c>
      <c r="W27" s="19">
        <v>0</v>
      </c>
      <c r="X27" s="19">
        <v>0</v>
      </c>
      <c r="Y27" s="24">
        <v>1</v>
      </c>
      <c r="Z27" s="23">
        <v>0</v>
      </c>
      <c r="AA27" s="19">
        <v>1</v>
      </c>
      <c r="AB27" s="19">
        <v>0</v>
      </c>
      <c r="AC27" s="19">
        <v>1</v>
      </c>
      <c r="AD27" s="19">
        <v>1</v>
      </c>
      <c r="AE27" s="19">
        <v>1</v>
      </c>
      <c r="AF27" s="19">
        <v>0</v>
      </c>
      <c r="AG27" s="19">
        <v>0</v>
      </c>
      <c r="AH27" s="19">
        <v>2</v>
      </c>
      <c r="AI27" s="19">
        <v>0</v>
      </c>
      <c r="AJ27" s="19">
        <v>0</v>
      </c>
      <c r="AK27" s="24">
        <v>0</v>
      </c>
      <c r="AL27" s="23">
        <v>0</v>
      </c>
      <c r="AM27" s="19">
        <v>3</v>
      </c>
      <c r="AN27" s="19">
        <v>0</v>
      </c>
      <c r="AO27" s="19">
        <v>2</v>
      </c>
      <c r="AP27" s="19">
        <v>1</v>
      </c>
      <c r="AQ27" s="19">
        <v>2</v>
      </c>
      <c r="AR27" s="19">
        <v>0</v>
      </c>
      <c r="AS27" s="19">
        <v>0</v>
      </c>
      <c r="AT27" s="19">
        <v>0</v>
      </c>
      <c r="AU27" s="19">
        <v>0</v>
      </c>
      <c r="AV27" s="19">
        <v>0</v>
      </c>
      <c r="AW27" s="24">
        <v>0</v>
      </c>
      <c r="AX27" s="23">
        <v>0</v>
      </c>
      <c r="AY27" s="19">
        <v>0</v>
      </c>
      <c r="AZ27" s="19">
        <v>0</v>
      </c>
      <c r="BA27" s="19">
        <v>1</v>
      </c>
      <c r="BB27" s="19">
        <v>1</v>
      </c>
      <c r="BC27" s="19">
        <v>0</v>
      </c>
      <c r="BD27" s="19">
        <v>0</v>
      </c>
      <c r="BE27" s="19">
        <v>1</v>
      </c>
      <c r="BF27" s="19">
        <v>2</v>
      </c>
      <c r="BG27" s="19">
        <v>3</v>
      </c>
      <c r="BH27" s="19">
        <v>0</v>
      </c>
      <c r="BI27" s="24">
        <v>2</v>
      </c>
      <c r="BJ27" s="23">
        <v>1</v>
      </c>
      <c r="BK27" s="19">
        <v>3</v>
      </c>
      <c r="BL27" s="19">
        <v>1</v>
      </c>
      <c r="BM27" s="19">
        <v>0</v>
      </c>
      <c r="BN27" s="19">
        <v>0</v>
      </c>
      <c r="BO27" s="19">
        <v>2</v>
      </c>
      <c r="BP27" s="19">
        <v>1</v>
      </c>
      <c r="BQ27" s="19">
        <v>0</v>
      </c>
      <c r="BR27" s="19">
        <v>0</v>
      </c>
      <c r="BS27" s="19">
        <v>0</v>
      </c>
      <c r="BT27" s="19">
        <v>0</v>
      </c>
      <c r="BU27" s="19">
        <v>0</v>
      </c>
      <c r="BV27" s="23">
        <v>0</v>
      </c>
      <c r="BW27" s="19">
        <v>0</v>
      </c>
      <c r="BX27" s="19">
        <v>0</v>
      </c>
      <c r="BY27" s="19">
        <v>0</v>
      </c>
      <c r="BZ27" s="19">
        <v>0</v>
      </c>
      <c r="CA27" s="19">
        <v>0</v>
      </c>
      <c r="CB27" s="19">
        <v>2</v>
      </c>
      <c r="CC27" s="19">
        <v>0</v>
      </c>
      <c r="CD27" s="19">
        <v>2</v>
      </c>
      <c r="CE27" s="19">
        <v>0</v>
      </c>
      <c r="CF27" s="19">
        <v>0</v>
      </c>
      <c r="CG27" s="24">
        <v>0</v>
      </c>
      <c r="CH27" s="23">
        <v>0</v>
      </c>
      <c r="CI27" s="19">
        <v>0</v>
      </c>
      <c r="CJ27" s="19">
        <v>0</v>
      </c>
      <c r="CK27" s="19">
        <v>1</v>
      </c>
      <c r="CL27" s="19">
        <v>0</v>
      </c>
      <c r="CM27" s="19">
        <v>0</v>
      </c>
      <c r="CN27" s="19">
        <v>1</v>
      </c>
      <c r="CO27" s="19">
        <v>0</v>
      </c>
      <c r="CP27" s="19">
        <v>0</v>
      </c>
      <c r="CQ27" s="19">
        <v>0</v>
      </c>
      <c r="CR27" s="19">
        <v>0</v>
      </c>
      <c r="CS27" s="24">
        <v>0</v>
      </c>
      <c r="CT27" s="23">
        <v>0</v>
      </c>
      <c r="CU27" s="19">
        <v>0</v>
      </c>
      <c r="CV27" s="19">
        <v>0</v>
      </c>
      <c r="CW27" s="19">
        <v>1</v>
      </c>
      <c r="CX27" s="19">
        <v>0</v>
      </c>
      <c r="CY27" s="19">
        <v>0</v>
      </c>
      <c r="CZ27" s="19">
        <v>0</v>
      </c>
      <c r="DA27" s="19">
        <v>0</v>
      </c>
      <c r="DB27" s="19">
        <v>0</v>
      </c>
      <c r="DC27" s="19">
        <v>0</v>
      </c>
      <c r="DD27" s="19">
        <v>0</v>
      </c>
      <c r="DE27" s="24">
        <v>1</v>
      </c>
      <c r="DF27" s="19">
        <v>0</v>
      </c>
      <c r="DG27" s="19">
        <v>0</v>
      </c>
      <c r="DH27" s="19">
        <v>0</v>
      </c>
      <c r="DI27" s="19">
        <v>5</v>
      </c>
      <c r="DJ27" s="19">
        <v>2</v>
      </c>
      <c r="DK27" s="19">
        <v>1</v>
      </c>
      <c r="DL27" s="19">
        <v>1</v>
      </c>
      <c r="DM27" s="19">
        <v>0</v>
      </c>
      <c r="DN27" s="19">
        <v>0</v>
      </c>
      <c r="DO27" s="19">
        <v>2</v>
      </c>
      <c r="DP27" s="19">
        <v>1</v>
      </c>
      <c r="DQ27" s="24">
        <v>1</v>
      </c>
      <c r="DR27" s="19">
        <v>0</v>
      </c>
      <c r="DS27" s="19">
        <f>0+1</f>
        <v>1</v>
      </c>
      <c r="DT27" s="19">
        <v>0</v>
      </c>
      <c r="DU27" s="19">
        <v>0</v>
      </c>
      <c r="DV27" s="19">
        <v>0</v>
      </c>
      <c r="DW27" s="19">
        <v>0</v>
      </c>
      <c r="DX27" s="19">
        <v>2</v>
      </c>
      <c r="DY27" s="19">
        <v>0</v>
      </c>
      <c r="DZ27" s="19">
        <v>0</v>
      </c>
      <c r="EA27" s="19">
        <v>0</v>
      </c>
      <c r="EB27" s="19">
        <v>0</v>
      </c>
      <c r="EC27" s="24">
        <v>0</v>
      </c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24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24"/>
      <c r="FB27" s="19">
        <v>0</v>
      </c>
      <c r="FC27" s="19">
        <v>0</v>
      </c>
      <c r="FD27" s="19">
        <v>0</v>
      </c>
      <c r="FE27" s="19">
        <v>0</v>
      </c>
      <c r="FF27" s="19">
        <v>0</v>
      </c>
      <c r="FG27" s="19">
        <v>0</v>
      </c>
      <c r="FH27" s="19">
        <v>0</v>
      </c>
      <c r="FI27" s="19">
        <v>0</v>
      </c>
      <c r="FJ27" s="19">
        <v>0</v>
      </c>
      <c r="FK27" s="19">
        <v>0</v>
      </c>
      <c r="FL27" s="19">
        <v>0</v>
      </c>
      <c r="FM27" s="24">
        <v>0</v>
      </c>
      <c r="FN27" s="23">
        <v>0</v>
      </c>
      <c r="FO27" s="19">
        <v>0</v>
      </c>
      <c r="FP27" s="19">
        <v>0</v>
      </c>
      <c r="FQ27" s="19">
        <v>0</v>
      </c>
      <c r="FR27" s="19">
        <v>1</v>
      </c>
      <c r="FS27" s="19">
        <v>0</v>
      </c>
      <c r="FT27" s="19">
        <v>1</v>
      </c>
      <c r="FU27" s="19">
        <v>4</v>
      </c>
      <c r="FV27" s="19">
        <v>0</v>
      </c>
      <c r="FW27" s="19">
        <v>0</v>
      </c>
      <c r="FX27" s="19">
        <v>1</v>
      </c>
      <c r="FY27" s="24">
        <v>0</v>
      </c>
      <c r="FZ27" s="23">
        <v>0</v>
      </c>
      <c r="GA27" s="19">
        <v>0</v>
      </c>
      <c r="GB27" s="19">
        <v>1</v>
      </c>
      <c r="GC27" s="19">
        <v>1</v>
      </c>
      <c r="GD27" s="19">
        <v>0</v>
      </c>
      <c r="GE27" s="19">
        <v>1</v>
      </c>
      <c r="GF27" s="19">
        <v>1</v>
      </c>
      <c r="GG27" s="19">
        <v>1</v>
      </c>
      <c r="GH27" s="19">
        <v>0</v>
      </c>
      <c r="GI27" s="19">
        <v>1</v>
      </c>
      <c r="GJ27" s="19">
        <v>0</v>
      </c>
      <c r="GK27" s="24">
        <v>1</v>
      </c>
      <c r="GL27" s="23">
        <v>0</v>
      </c>
      <c r="GM27" s="19">
        <v>2</v>
      </c>
      <c r="GN27" s="19">
        <v>0</v>
      </c>
      <c r="GO27" s="19">
        <v>0</v>
      </c>
      <c r="GP27" s="19">
        <v>1</v>
      </c>
      <c r="GQ27" s="19">
        <v>1</v>
      </c>
      <c r="GR27" s="19">
        <v>1</v>
      </c>
      <c r="GS27" s="19">
        <v>0</v>
      </c>
      <c r="GT27" s="19">
        <v>0</v>
      </c>
      <c r="GU27" s="19">
        <v>2</v>
      </c>
      <c r="GV27" s="19">
        <v>3</v>
      </c>
      <c r="GW27" s="24">
        <v>2</v>
      </c>
      <c r="GX27" s="24">
        <v>1</v>
      </c>
      <c r="GY27" s="24">
        <v>2</v>
      </c>
      <c r="GZ27" s="24">
        <v>0</v>
      </c>
      <c r="HA27" s="24">
        <v>0</v>
      </c>
      <c r="HB27" s="24">
        <v>0</v>
      </c>
      <c r="HC27" s="24">
        <v>3</v>
      </c>
      <c r="HD27" s="24">
        <v>7</v>
      </c>
      <c r="HE27" s="24">
        <v>7</v>
      </c>
      <c r="HF27" s="24">
        <v>0</v>
      </c>
      <c r="HG27" s="24">
        <v>4</v>
      </c>
      <c r="HH27" s="24">
        <v>2</v>
      </c>
      <c r="HI27" s="24">
        <v>3</v>
      </c>
      <c r="HJ27" s="24">
        <v>0</v>
      </c>
      <c r="HK27" s="24">
        <v>2</v>
      </c>
      <c r="HL27" s="24">
        <v>0</v>
      </c>
      <c r="HM27" s="24">
        <v>0</v>
      </c>
      <c r="HN27" s="24">
        <v>0</v>
      </c>
      <c r="HO27" s="24">
        <v>0</v>
      </c>
      <c r="HP27" s="24"/>
      <c r="HQ27" s="24"/>
      <c r="HR27" s="24"/>
      <c r="HS27" s="24"/>
      <c r="HT27" s="24"/>
      <c r="HU27" s="24"/>
    </row>
    <row r="28" spans="1:7495" x14ac:dyDescent="0.35">
      <c r="A28" s="113" t="s">
        <v>44</v>
      </c>
      <c r="B28" s="19">
        <v>1</v>
      </c>
      <c r="C28" s="19">
        <v>1</v>
      </c>
      <c r="D28" s="19">
        <v>0</v>
      </c>
      <c r="E28" s="19">
        <v>1</v>
      </c>
      <c r="F28" s="19">
        <v>0</v>
      </c>
      <c r="G28" s="19">
        <v>0</v>
      </c>
      <c r="H28" s="19">
        <v>1</v>
      </c>
      <c r="I28" s="19">
        <v>0</v>
      </c>
      <c r="J28" s="19">
        <v>0</v>
      </c>
      <c r="K28" s="19">
        <v>0</v>
      </c>
      <c r="L28" s="19">
        <v>0</v>
      </c>
      <c r="M28" s="24">
        <v>0</v>
      </c>
      <c r="N28" s="23">
        <v>0</v>
      </c>
      <c r="O28" s="19">
        <v>0</v>
      </c>
      <c r="P28" s="19">
        <v>0</v>
      </c>
      <c r="Q28" s="19">
        <v>0</v>
      </c>
      <c r="R28" s="19">
        <v>0</v>
      </c>
      <c r="S28" s="19">
        <v>1</v>
      </c>
      <c r="T28" s="19">
        <v>0</v>
      </c>
      <c r="U28" s="19">
        <v>0</v>
      </c>
      <c r="V28" s="19">
        <v>0</v>
      </c>
      <c r="W28" s="19">
        <v>1</v>
      </c>
      <c r="X28" s="19">
        <v>0</v>
      </c>
      <c r="Y28" s="24">
        <v>0</v>
      </c>
      <c r="Z28" s="23">
        <v>1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24">
        <v>0</v>
      </c>
      <c r="AL28" s="23">
        <v>0</v>
      </c>
      <c r="AM28" s="19">
        <v>0</v>
      </c>
      <c r="AN28" s="19">
        <v>0</v>
      </c>
      <c r="AO28" s="19">
        <v>2</v>
      </c>
      <c r="AP28" s="19">
        <v>0</v>
      </c>
      <c r="AQ28" s="19">
        <v>1</v>
      </c>
      <c r="AR28" s="19">
        <v>0</v>
      </c>
      <c r="AS28" s="19">
        <v>1</v>
      </c>
      <c r="AT28" s="19">
        <v>0</v>
      </c>
      <c r="AU28" s="19">
        <v>0</v>
      </c>
      <c r="AV28" s="19">
        <v>0</v>
      </c>
      <c r="AW28" s="24">
        <v>0</v>
      </c>
      <c r="AX28" s="23">
        <v>0</v>
      </c>
      <c r="AY28" s="19">
        <v>0</v>
      </c>
      <c r="AZ28" s="19">
        <v>1</v>
      </c>
      <c r="BA28" s="19">
        <v>0</v>
      </c>
      <c r="BB28" s="19">
        <v>0</v>
      </c>
      <c r="BC28" s="19">
        <v>0</v>
      </c>
      <c r="BD28" s="19">
        <v>1</v>
      </c>
      <c r="BE28" s="19">
        <v>0</v>
      </c>
      <c r="BF28" s="19">
        <v>0</v>
      </c>
      <c r="BG28" s="19">
        <v>4</v>
      </c>
      <c r="BH28" s="19">
        <v>1</v>
      </c>
      <c r="BI28" s="24">
        <v>2</v>
      </c>
      <c r="BJ28" s="23">
        <v>4</v>
      </c>
      <c r="BK28" s="19">
        <v>0</v>
      </c>
      <c r="BL28" s="19">
        <v>1</v>
      </c>
      <c r="BM28" s="19">
        <v>0</v>
      </c>
      <c r="BN28" s="19">
        <v>1</v>
      </c>
      <c r="BO28" s="19">
        <v>2</v>
      </c>
      <c r="BP28" s="19">
        <v>0</v>
      </c>
      <c r="BQ28" s="19">
        <v>2</v>
      </c>
      <c r="BR28" s="19">
        <v>0</v>
      </c>
      <c r="BS28" s="19">
        <v>2</v>
      </c>
      <c r="BT28" s="19">
        <v>0</v>
      </c>
      <c r="BU28" s="19">
        <v>0</v>
      </c>
      <c r="BV28" s="23">
        <v>0</v>
      </c>
      <c r="BW28" s="19">
        <v>0</v>
      </c>
      <c r="BX28" s="19">
        <v>0</v>
      </c>
      <c r="BY28" s="19">
        <v>1</v>
      </c>
      <c r="BZ28" s="19">
        <v>0</v>
      </c>
      <c r="CA28" s="19">
        <v>3</v>
      </c>
      <c r="CB28" s="19">
        <v>1</v>
      </c>
      <c r="CC28" s="19">
        <v>0</v>
      </c>
      <c r="CD28" s="19">
        <v>0</v>
      </c>
      <c r="CE28" s="19">
        <v>0</v>
      </c>
      <c r="CF28" s="19">
        <v>1</v>
      </c>
      <c r="CG28" s="24">
        <v>1</v>
      </c>
      <c r="CH28" s="23">
        <v>2</v>
      </c>
      <c r="CI28" s="19">
        <v>0</v>
      </c>
      <c r="CJ28" s="19">
        <v>0</v>
      </c>
      <c r="CK28" s="19">
        <v>0</v>
      </c>
      <c r="CL28" s="19">
        <v>0</v>
      </c>
      <c r="CM28" s="19">
        <v>0</v>
      </c>
      <c r="CN28" s="19">
        <v>0</v>
      </c>
      <c r="CO28" s="19">
        <v>0</v>
      </c>
      <c r="CP28" s="19">
        <v>0</v>
      </c>
      <c r="CQ28" s="19">
        <v>0</v>
      </c>
      <c r="CR28" s="19">
        <v>0</v>
      </c>
      <c r="CS28" s="24">
        <v>0</v>
      </c>
      <c r="CT28" s="23">
        <v>1</v>
      </c>
      <c r="CU28" s="19">
        <v>0</v>
      </c>
      <c r="CV28" s="19">
        <v>0</v>
      </c>
      <c r="CW28" s="19">
        <v>0</v>
      </c>
      <c r="CX28" s="19">
        <v>0</v>
      </c>
      <c r="CY28" s="19">
        <v>0</v>
      </c>
      <c r="CZ28" s="19">
        <v>0</v>
      </c>
      <c r="DA28" s="19">
        <v>0</v>
      </c>
      <c r="DB28" s="19">
        <v>0</v>
      </c>
      <c r="DC28" s="19">
        <v>0</v>
      </c>
      <c r="DD28" s="19">
        <v>1</v>
      </c>
      <c r="DE28" s="24">
        <v>0</v>
      </c>
      <c r="DF28" s="19">
        <v>0</v>
      </c>
      <c r="DG28" s="19">
        <v>0</v>
      </c>
      <c r="DH28" s="19">
        <v>0</v>
      </c>
      <c r="DI28" s="19">
        <v>0</v>
      </c>
      <c r="DJ28" s="19">
        <v>0</v>
      </c>
      <c r="DK28" s="19">
        <v>0</v>
      </c>
      <c r="DL28" s="19">
        <v>0</v>
      </c>
      <c r="DM28" s="19">
        <v>0</v>
      </c>
      <c r="DN28" s="19">
        <v>0</v>
      </c>
      <c r="DO28" s="19">
        <v>0</v>
      </c>
      <c r="DP28" s="19">
        <v>0</v>
      </c>
      <c r="DQ28" s="24">
        <v>0</v>
      </c>
      <c r="DR28" s="19">
        <v>0</v>
      </c>
      <c r="DS28" s="19">
        <v>2</v>
      </c>
      <c r="DT28" s="19">
        <v>0</v>
      </c>
      <c r="DU28" s="19">
        <v>0</v>
      </c>
      <c r="DV28" s="19">
        <v>0</v>
      </c>
      <c r="DW28" s="19">
        <v>0</v>
      </c>
      <c r="DX28" s="19">
        <v>0</v>
      </c>
      <c r="DY28" s="19">
        <v>0</v>
      </c>
      <c r="DZ28" s="19">
        <v>0</v>
      </c>
      <c r="EA28" s="19">
        <v>1</v>
      </c>
      <c r="EB28" s="19">
        <v>0</v>
      </c>
      <c r="EC28" s="24">
        <v>0</v>
      </c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24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24"/>
      <c r="FB28" s="19">
        <v>0</v>
      </c>
      <c r="FC28" s="19">
        <v>0</v>
      </c>
      <c r="FD28" s="19">
        <v>0</v>
      </c>
      <c r="FE28" s="19">
        <v>0</v>
      </c>
      <c r="FF28" s="19">
        <v>0</v>
      </c>
      <c r="FG28" s="19">
        <v>0</v>
      </c>
      <c r="FH28" s="19">
        <v>0</v>
      </c>
      <c r="FI28" s="19">
        <v>0</v>
      </c>
      <c r="FJ28" s="19">
        <v>0</v>
      </c>
      <c r="FK28" s="19">
        <v>1</v>
      </c>
      <c r="FL28" s="19">
        <v>0</v>
      </c>
      <c r="FM28" s="24">
        <v>0</v>
      </c>
      <c r="FN28" s="23">
        <v>2</v>
      </c>
      <c r="FO28" s="19">
        <v>0</v>
      </c>
      <c r="FP28" s="19">
        <v>0</v>
      </c>
      <c r="FQ28" s="19">
        <v>3</v>
      </c>
      <c r="FR28" s="19">
        <v>0</v>
      </c>
      <c r="FS28" s="19">
        <v>0</v>
      </c>
      <c r="FT28" s="19">
        <v>0</v>
      </c>
      <c r="FU28" s="19">
        <v>0</v>
      </c>
      <c r="FV28" s="19">
        <v>0</v>
      </c>
      <c r="FW28" s="19">
        <v>0</v>
      </c>
      <c r="FX28" s="19">
        <v>0</v>
      </c>
      <c r="FY28" s="24">
        <v>1</v>
      </c>
      <c r="FZ28" s="23">
        <v>0</v>
      </c>
      <c r="GA28" s="19">
        <v>0</v>
      </c>
      <c r="GB28" s="19">
        <v>1</v>
      </c>
      <c r="GC28" s="19">
        <v>0</v>
      </c>
      <c r="GD28" s="19">
        <v>1</v>
      </c>
      <c r="GE28" s="19">
        <v>0</v>
      </c>
      <c r="GF28" s="19">
        <v>0</v>
      </c>
      <c r="GG28" s="19">
        <v>0</v>
      </c>
      <c r="GH28" s="19">
        <v>0</v>
      </c>
      <c r="GI28" s="19">
        <v>0</v>
      </c>
      <c r="GJ28" s="19">
        <v>0</v>
      </c>
      <c r="GK28" s="24">
        <v>0</v>
      </c>
      <c r="GL28" s="23">
        <v>1</v>
      </c>
      <c r="GM28" s="19">
        <v>0</v>
      </c>
      <c r="GN28" s="19">
        <v>0</v>
      </c>
      <c r="GO28" s="19">
        <v>0</v>
      </c>
      <c r="GP28" s="19">
        <v>0</v>
      </c>
      <c r="GQ28" s="19">
        <v>0</v>
      </c>
      <c r="GR28" s="19">
        <v>0</v>
      </c>
      <c r="GS28" s="19">
        <v>0</v>
      </c>
      <c r="GT28" s="19">
        <v>0</v>
      </c>
      <c r="GU28" s="19">
        <v>1</v>
      </c>
      <c r="GV28" s="19">
        <v>1</v>
      </c>
      <c r="GW28" s="24">
        <v>0</v>
      </c>
      <c r="GX28" s="24">
        <v>0</v>
      </c>
      <c r="GY28" s="24">
        <v>0</v>
      </c>
      <c r="GZ28" s="24">
        <v>0</v>
      </c>
      <c r="HA28" s="24">
        <v>0</v>
      </c>
      <c r="HB28" s="24">
        <v>0</v>
      </c>
      <c r="HC28" s="24">
        <v>0</v>
      </c>
      <c r="HD28" s="24">
        <v>0</v>
      </c>
      <c r="HE28" s="24">
        <v>0</v>
      </c>
      <c r="HF28" s="24">
        <v>0</v>
      </c>
      <c r="HG28" s="24">
        <v>0</v>
      </c>
      <c r="HH28" s="24">
        <v>1</v>
      </c>
      <c r="HI28" s="24">
        <v>1</v>
      </c>
      <c r="HJ28" s="24">
        <v>0</v>
      </c>
      <c r="HK28" s="24">
        <v>0</v>
      </c>
      <c r="HL28" s="24">
        <v>0</v>
      </c>
      <c r="HM28" s="24">
        <v>0</v>
      </c>
      <c r="HN28" s="24">
        <v>0</v>
      </c>
      <c r="HO28" s="24">
        <v>0</v>
      </c>
      <c r="HP28" s="24"/>
      <c r="HQ28" s="24"/>
      <c r="HR28" s="24"/>
      <c r="HS28" s="24"/>
      <c r="HT28" s="24"/>
      <c r="HU28" s="24"/>
    </row>
    <row r="29" spans="1:7495" x14ac:dyDescent="0.35">
      <c r="A29" s="113" t="s">
        <v>45</v>
      </c>
      <c r="B29" s="19">
        <v>0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24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24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24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24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  <c r="BE29" s="19">
        <v>0</v>
      </c>
      <c r="BF29" s="19">
        <v>0</v>
      </c>
      <c r="BG29" s="19">
        <v>0</v>
      </c>
      <c r="BH29" s="19">
        <v>0</v>
      </c>
      <c r="BI29" s="24">
        <v>0</v>
      </c>
      <c r="BJ29" s="19">
        <v>0</v>
      </c>
      <c r="BK29" s="19">
        <v>0</v>
      </c>
      <c r="BL29" s="19">
        <v>0</v>
      </c>
      <c r="BM29" s="19">
        <v>0</v>
      </c>
      <c r="BN29" s="19">
        <v>0</v>
      </c>
      <c r="BO29" s="19">
        <v>0</v>
      </c>
      <c r="BP29" s="19">
        <v>0</v>
      </c>
      <c r="BQ29" s="19">
        <v>0</v>
      </c>
      <c r="BR29" s="19">
        <v>0</v>
      </c>
      <c r="BS29" s="19">
        <v>0</v>
      </c>
      <c r="BT29" s="19">
        <v>0</v>
      </c>
      <c r="BU29" s="24">
        <v>0</v>
      </c>
      <c r="BV29" s="19">
        <v>0</v>
      </c>
      <c r="BW29" s="19">
        <v>0</v>
      </c>
      <c r="BX29" s="19">
        <v>0</v>
      </c>
      <c r="BY29" s="19">
        <v>0</v>
      </c>
      <c r="BZ29" s="19">
        <v>0</v>
      </c>
      <c r="CA29" s="19">
        <v>0</v>
      </c>
      <c r="CB29" s="19">
        <v>0</v>
      </c>
      <c r="CC29" s="19">
        <v>0</v>
      </c>
      <c r="CD29" s="19">
        <v>0</v>
      </c>
      <c r="CE29" s="19">
        <v>0</v>
      </c>
      <c r="CF29" s="19">
        <v>0</v>
      </c>
      <c r="CG29" s="24">
        <v>0</v>
      </c>
      <c r="CH29" s="19">
        <v>0</v>
      </c>
      <c r="CI29" s="19">
        <v>0</v>
      </c>
      <c r="CJ29" s="19">
        <v>0</v>
      </c>
      <c r="CK29" s="19">
        <v>0</v>
      </c>
      <c r="CL29" s="19">
        <v>0</v>
      </c>
      <c r="CM29" s="19">
        <v>0</v>
      </c>
      <c r="CN29" s="19">
        <v>0</v>
      </c>
      <c r="CO29" s="19">
        <v>0</v>
      </c>
      <c r="CP29" s="19">
        <v>0</v>
      </c>
      <c r="CQ29" s="19">
        <v>0</v>
      </c>
      <c r="CR29" s="19">
        <v>0</v>
      </c>
      <c r="CS29" s="24">
        <v>0</v>
      </c>
      <c r="CT29" s="19">
        <v>0</v>
      </c>
      <c r="CU29" s="19">
        <v>0</v>
      </c>
      <c r="CV29" s="19">
        <v>0</v>
      </c>
      <c r="CW29" s="19">
        <v>0</v>
      </c>
      <c r="CX29" s="19">
        <v>0</v>
      </c>
      <c r="CY29" s="19">
        <v>0</v>
      </c>
      <c r="CZ29" s="19">
        <v>0</v>
      </c>
      <c r="DA29" s="19">
        <v>0</v>
      </c>
      <c r="DB29" s="19">
        <v>0</v>
      </c>
      <c r="DC29" s="19">
        <v>0</v>
      </c>
      <c r="DD29" s="19">
        <v>0</v>
      </c>
      <c r="DE29" s="24">
        <v>0</v>
      </c>
      <c r="DF29" s="19">
        <v>0</v>
      </c>
      <c r="DG29" s="19">
        <v>0</v>
      </c>
      <c r="DH29" s="19">
        <v>0</v>
      </c>
      <c r="DI29" s="19">
        <v>0</v>
      </c>
      <c r="DJ29" s="19">
        <v>0</v>
      </c>
      <c r="DK29" s="19">
        <v>0</v>
      </c>
      <c r="DL29" s="19">
        <v>0</v>
      </c>
      <c r="DM29" s="19">
        <v>0</v>
      </c>
      <c r="DN29" s="19">
        <v>0</v>
      </c>
      <c r="DO29" s="19">
        <v>0</v>
      </c>
      <c r="DP29" s="19">
        <v>0</v>
      </c>
      <c r="DQ29" s="24">
        <v>0</v>
      </c>
      <c r="DR29" s="19">
        <v>0</v>
      </c>
      <c r="DS29" s="19">
        <v>0</v>
      </c>
      <c r="DT29" s="19">
        <v>0</v>
      </c>
      <c r="DU29" s="19">
        <v>0</v>
      </c>
      <c r="DV29" s="19">
        <v>0</v>
      </c>
      <c r="DW29" s="19">
        <v>0</v>
      </c>
      <c r="DX29" s="19">
        <v>0</v>
      </c>
      <c r="DY29" s="19">
        <v>0</v>
      </c>
      <c r="DZ29" s="19">
        <v>0</v>
      </c>
      <c r="EA29" s="19">
        <v>0</v>
      </c>
      <c r="EB29" s="19">
        <v>0</v>
      </c>
      <c r="EC29" s="24">
        <v>0</v>
      </c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24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24"/>
      <c r="FB29" s="19">
        <v>0</v>
      </c>
      <c r="FC29" s="19">
        <v>0</v>
      </c>
      <c r="FD29" s="19">
        <v>0</v>
      </c>
      <c r="FE29" s="19">
        <v>0</v>
      </c>
      <c r="FF29" s="19">
        <v>0</v>
      </c>
      <c r="FG29" s="19">
        <v>0</v>
      </c>
      <c r="FH29" s="19">
        <v>0</v>
      </c>
      <c r="FI29" s="19">
        <v>0</v>
      </c>
      <c r="FJ29" s="19">
        <v>0</v>
      </c>
      <c r="FK29" s="19">
        <v>0</v>
      </c>
      <c r="FL29" s="19">
        <v>0</v>
      </c>
      <c r="FM29" s="24">
        <v>0</v>
      </c>
      <c r="FN29" s="19">
        <v>0</v>
      </c>
      <c r="FO29" s="19">
        <v>0</v>
      </c>
      <c r="FP29" s="19">
        <v>0</v>
      </c>
      <c r="FQ29" s="19">
        <v>0</v>
      </c>
      <c r="FR29" s="19">
        <v>0</v>
      </c>
      <c r="FS29" s="19">
        <v>0</v>
      </c>
      <c r="FT29" s="19">
        <v>0</v>
      </c>
      <c r="FU29" s="19">
        <v>0</v>
      </c>
      <c r="FV29" s="19">
        <v>0</v>
      </c>
      <c r="FW29" s="19">
        <v>0</v>
      </c>
      <c r="FX29" s="19">
        <v>0</v>
      </c>
      <c r="FY29" s="24">
        <v>0</v>
      </c>
      <c r="FZ29" s="23">
        <v>0</v>
      </c>
      <c r="GA29" s="19">
        <v>1</v>
      </c>
      <c r="GB29" s="19">
        <v>0</v>
      </c>
      <c r="GC29" s="19">
        <v>0</v>
      </c>
      <c r="GD29" s="19">
        <v>0</v>
      </c>
      <c r="GE29" s="19">
        <v>0</v>
      </c>
      <c r="GF29" s="19">
        <v>0</v>
      </c>
      <c r="GG29" s="19">
        <v>0</v>
      </c>
      <c r="GH29" s="19">
        <v>0</v>
      </c>
      <c r="GI29" s="19">
        <v>0</v>
      </c>
      <c r="GJ29" s="19">
        <v>0</v>
      </c>
      <c r="GK29" s="24">
        <v>0</v>
      </c>
      <c r="GL29" s="19">
        <v>0</v>
      </c>
      <c r="GM29" s="19">
        <v>0</v>
      </c>
      <c r="GN29" s="19">
        <v>0</v>
      </c>
      <c r="GO29" s="19">
        <v>0</v>
      </c>
      <c r="GP29" s="19">
        <v>0</v>
      </c>
      <c r="GQ29" s="19">
        <v>0</v>
      </c>
      <c r="GR29" s="19">
        <v>0</v>
      </c>
      <c r="GS29" s="19">
        <v>0</v>
      </c>
      <c r="GT29" s="19">
        <v>0</v>
      </c>
      <c r="GU29" s="19">
        <v>0</v>
      </c>
      <c r="GV29" s="19">
        <v>0</v>
      </c>
      <c r="GW29" s="24">
        <v>0</v>
      </c>
      <c r="GX29" s="24">
        <v>0</v>
      </c>
      <c r="GY29" s="24">
        <v>0</v>
      </c>
      <c r="GZ29" s="24">
        <v>0</v>
      </c>
      <c r="HA29" s="24">
        <v>0</v>
      </c>
      <c r="HB29" s="24">
        <v>0</v>
      </c>
      <c r="HC29" s="24">
        <v>0</v>
      </c>
      <c r="HD29" s="24">
        <v>0</v>
      </c>
      <c r="HE29" s="24">
        <v>0</v>
      </c>
      <c r="HF29" s="24">
        <v>0</v>
      </c>
      <c r="HG29" s="24">
        <v>0</v>
      </c>
      <c r="HH29" s="24">
        <v>0</v>
      </c>
      <c r="HI29" s="24">
        <v>0</v>
      </c>
      <c r="HJ29" s="24">
        <v>0</v>
      </c>
      <c r="HK29" s="24">
        <v>0</v>
      </c>
      <c r="HL29" s="24">
        <v>0</v>
      </c>
      <c r="HM29" s="24">
        <v>0</v>
      </c>
      <c r="HN29" s="24">
        <v>0</v>
      </c>
      <c r="HO29" s="24">
        <v>0</v>
      </c>
      <c r="HP29" s="24"/>
      <c r="HQ29" s="24"/>
      <c r="HR29" s="24"/>
      <c r="HS29" s="24"/>
      <c r="HT29" s="24"/>
      <c r="HU29" s="24"/>
    </row>
    <row r="30" spans="1:7495" x14ac:dyDescent="0.35">
      <c r="A30" s="113" t="s">
        <v>46</v>
      </c>
      <c r="B30" s="19">
        <v>0</v>
      </c>
      <c r="C30" s="19">
        <v>0</v>
      </c>
      <c r="D30" s="19">
        <v>0</v>
      </c>
      <c r="E30" s="19">
        <v>0</v>
      </c>
      <c r="F30" s="19">
        <v>0</v>
      </c>
      <c r="G30" s="19">
        <v>0</v>
      </c>
      <c r="H30" s="19">
        <v>1</v>
      </c>
      <c r="I30" s="19">
        <v>0</v>
      </c>
      <c r="J30" s="19">
        <v>0</v>
      </c>
      <c r="K30" s="19">
        <v>0</v>
      </c>
      <c r="L30" s="19">
        <v>0</v>
      </c>
      <c r="M30" s="24">
        <v>0</v>
      </c>
      <c r="N30" s="23">
        <v>0</v>
      </c>
      <c r="O30" s="19">
        <v>0</v>
      </c>
      <c r="P30" s="19">
        <v>1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1</v>
      </c>
      <c r="X30" s="19">
        <v>0</v>
      </c>
      <c r="Y30" s="24">
        <v>0</v>
      </c>
      <c r="Z30" s="23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1</v>
      </c>
      <c r="AI30" s="19">
        <v>0</v>
      </c>
      <c r="AJ30" s="19">
        <v>0</v>
      </c>
      <c r="AK30" s="24">
        <v>0</v>
      </c>
      <c r="AL30" s="23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1</v>
      </c>
      <c r="AW30" s="24">
        <v>1</v>
      </c>
      <c r="AX30" s="23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2</v>
      </c>
      <c r="BE30" s="19">
        <v>1</v>
      </c>
      <c r="BF30" s="19">
        <v>0</v>
      </c>
      <c r="BG30" s="19">
        <v>0</v>
      </c>
      <c r="BH30" s="19">
        <v>0</v>
      </c>
      <c r="BI30" s="24">
        <v>0</v>
      </c>
      <c r="BJ30" s="23">
        <v>0</v>
      </c>
      <c r="BK30" s="19">
        <v>0</v>
      </c>
      <c r="BL30" s="19">
        <v>1</v>
      </c>
      <c r="BM30" s="19">
        <v>0</v>
      </c>
      <c r="BN30" s="19">
        <v>0</v>
      </c>
      <c r="BO30" s="19">
        <v>0</v>
      </c>
      <c r="BP30" s="19">
        <v>0</v>
      </c>
      <c r="BQ30" s="19">
        <v>0</v>
      </c>
      <c r="BR30" s="19">
        <v>0</v>
      </c>
      <c r="BS30" s="19">
        <v>0</v>
      </c>
      <c r="BT30" s="19">
        <v>0</v>
      </c>
      <c r="BU30" s="19">
        <v>1</v>
      </c>
      <c r="BV30" s="23">
        <v>0</v>
      </c>
      <c r="BW30" s="19">
        <v>0</v>
      </c>
      <c r="BX30" s="19">
        <v>0</v>
      </c>
      <c r="BY30" s="19">
        <v>1</v>
      </c>
      <c r="BZ30" s="19">
        <v>0</v>
      </c>
      <c r="CA30" s="19">
        <v>0</v>
      </c>
      <c r="CB30" s="19">
        <v>0</v>
      </c>
      <c r="CC30" s="19">
        <v>0</v>
      </c>
      <c r="CD30" s="19">
        <v>2</v>
      </c>
      <c r="CE30" s="19">
        <v>0</v>
      </c>
      <c r="CF30" s="19">
        <v>0</v>
      </c>
      <c r="CG30" s="24">
        <v>0</v>
      </c>
      <c r="CH30" s="23">
        <v>0</v>
      </c>
      <c r="CI30" s="19">
        <v>2</v>
      </c>
      <c r="CJ30" s="19">
        <v>0</v>
      </c>
      <c r="CK30" s="19">
        <v>1</v>
      </c>
      <c r="CL30" s="19">
        <v>0</v>
      </c>
      <c r="CM30" s="19">
        <v>0</v>
      </c>
      <c r="CN30" s="19">
        <v>0</v>
      </c>
      <c r="CO30" s="19">
        <v>0</v>
      </c>
      <c r="CP30" s="19">
        <v>0</v>
      </c>
      <c r="CQ30" s="19">
        <v>0</v>
      </c>
      <c r="CR30" s="19">
        <v>1</v>
      </c>
      <c r="CS30" s="24">
        <v>0</v>
      </c>
      <c r="CT30" s="23">
        <v>0</v>
      </c>
      <c r="CU30" s="19">
        <v>0</v>
      </c>
      <c r="CV30" s="19">
        <v>0</v>
      </c>
      <c r="CW30" s="19">
        <v>0</v>
      </c>
      <c r="CX30" s="19">
        <v>0</v>
      </c>
      <c r="CY30" s="19">
        <v>0</v>
      </c>
      <c r="CZ30" s="19">
        <v>0</v>
      </c>
      <c r="DA30" s="19">
        <v>1</v>
      </c>
      <c r="DB30" s="19">
        <v>0</v>
      </c>
      <c r="DC30" s="19">
        <v>0</v>
      </c>
      <c r="DD30" s="19">
        <v>0</v>
      </c>
      <c r="DE30" s="24">
        <v>0</v>
      </c>
      <c r="DF30" s="19">
        <v>0</v>
      </c>
      <c r="DG30" s="19">
        <v>0</v>
      </c>
      <c r="DH30" s="19">
        <v>0</v>
      </c>
      <c r="DI30" s="19">
        <v>1</v>
      </c>
      <c r="DJ30" s="19">
        <v>1</v>
      </c>
      <c r="DK30" s="19">
        <v>0</v>
      </c>
      <c r="DL30" s="19">
        <v>0</v>
      </c>
      <c r="DM30" s="19">
        <v>0</v>
      </c>
      <c r="DN30" s="19">
        <v>0</v>
      </c>
      <c r="DO30" s="19">
        <v>0</v>
      </c>
      <c r="DP30" s="19">
        <v>0</v>
      </c>
      <c r="DQ30" s="24">
        <v>1</v>
      </c>
      <c r="DR30" s="19">
        <v>0</v>
      </c>
      <c r="DS30" s="19">
        <v>0</v>
      </c>
      <c r="DT30" s="19">
        <v>0</v>
      </c>
      <c r="DU30" s="19">
        <v>0</v>
      </c>
      <c r="DV30" s="19">
        <v>0</v>
      </c>
      <c r="DW30" s="19">
        <v>0</v>
      </c>
      <c r="DX30" s="19">
        <v>1</v>
      </c>
      <c r="DY30" s="19">
        <v>0</v>
      </c>
      <c r="DZ30" s="19">
        <v>0</v>
      </c>
      <c r="EA30" s="19">
        <v>0</v>
      </c>
      <c r="EB30" s="19">
        <v>0</v>
      </c>
      <c r="EC30" s="24">
        <v>0</v>
      </c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24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24"/>
      <c r="FB30" s="19">
        <v>0</v>
      </c>
      <c r="FC30" s="19">
        <v>0</v>
      </c>
      <c r="FD30" s="19">
        <v>0</v>
      </c>
      <c r="FE30" s="19">
        <v>0</v>
      </c>
      <c r="FF30" s="19">
        <v>1</v>
      </c>
      <c r="FG30" s="19">
        <v>0</v>
      </c>
      <c r="FH30" s="19">
        <v>0</v>
      </c>
      <c r="FI30" s="19">
        <v>0</v>
      </c>
      <c r="FJ30" s="19">
        <v>0</v>
      </c>
      <c r="FK30" s="19">
        <v>0</v>
      </c>
      <c r="FL30" s="19">
        <v>0</v>
      </c>
      <c r="FM30" s="24">
        <v>0</v>
      </c>
      <c r="FN30" s="23">
        <v>0</v>
      </c>
      <c r="FO30" s="19">
        <v>1</v>
      </c>
      <c r="FP30" s="19">
        <v>3</v>
      </c>
      <c r="FQ30" s="19">
        <v>0</v>
      </c>
      <c r="FR30" s="19">
        <v>0</v>
      </c>
      <c r="FS30" s="19">
        <v>0</v>
      </c>
      <c r="FT30" s="19">
        <v>1</v>
      </c>
      <c r="FU30" s="19">
        <v>0</v>
      </c>
      <c r="FV30" s="19">
        <v>0</v>
      </c>
      <c r="FW30" s="19">
        <v>0</v>
      </c>
      <c r="FX30" s="19">
        <v>0</v>
      </c>
      <c r="FY30" s="24">
        <v>0</v>
      </c>
      <c r="FZ30" s="23">
        <v>1</v>
      </c>
      <c r="GA30" s="19">
        <v>0</v>
      </c>
      <c r="GB30" s="19">
        <v>1</v>
      </c>
      <c r="GC30" s="19">
        <v>0</v>
      </c>
      <c r="GD30" s="19">
        <v>0</v>
      </c>
      <c r="GE30" s="19">
        <v>0</v>
      </c>
      <c r="GF30" s="19">
        <v>0</v>
      </c>
      <c r="GG30" s="19">
        <v>0</v>
      </c>
      <c r="GH30" s="19">
        <v>1</v>
      </c>
      <c r="GI30" s="19">
        <v>0</v>
      </c>
      <c r="GJ30" s="19">
        <v>0</v>
      </c>
      <c r="GK30" s="24">
        <v>0</v>
      </c>
      <c r="GL30" s="23">
        <v>2</v>
      </c>
      <c r="GM30" s="19">
        <v>10</v>
      </c>
      <c r="GN30" s="19">
        <v>0</v>
      </c>
      <c r="GO30" s="19">
        <v>0</v>
      </c>
      <c r="GP30" s="19">
        <v>0</v>
      </c>
      <c r="GQ30" s="19">
        <v>0</v>
      </c>
      <c r="GR30" s="19">
        <v>0</v>
      </c>
      <c r="GS30" s="19">
        <v>0</v>
      </c>
      <c r="GT30" s="19">
        <v>0</v>
      </c>
      <c r="GU30" s="19">
        <v>0</v>
      </c>
      <c r="GV30" s="19">
        <v>0</v>
      </c>
      <c r="GW30" s="24">
        <v>0</v>
      </c>
      <c r="GX30" s="24">
        <v>0</v>
      </c>
      <c r="GY30" s="24">
        <v>0</v>
      </c>
      <c r="GZ30" s="24">
        <v>0</v>
      </c>
      <c r="HA30" s="24">
        <v>0</v>
      </c>
      <c r="HB30" s="24">
        <v>0</v>
      </c>
      <c r="HC30" s="24">
        <v>0</v>
      </c>
      <c r="HD30" s="24">
        <v>0</v>
      </c>
      <c r="HE30" s="24">
        <v>0</v>
      </c>
      <c r="HF30" s="24">
        <v>0</v>
      </c>
      <c r="HG30" s="24">
        <v>0</v>
      </c>
      <c r="HH30" s="24">
        <v>0</v>
      </c>
      <c r="HI30" s="24">
        <v>1</v>
      </c>
      <c r="HJ30" s="24">
        <v>0</v>
      </c>
      <c r="HK30" s="24">
        <v>0</v>
      </c>
      <c r="HL30" s="24">
        <v>0</v>
      </c>
      <c r="HM30" s="24">
        <v>0</v>
      </c>
      <c r="HN30" s="24">
        <v>0</v>
      </c>
      <c r="HO30" s="24">
        <v>0</v>
      </c>
      <c r="HP30" s="24"/>
      <c r="HQ30" s="24"/>
      <c r="HR30" s="24"/>
      <c r="HS30" s="24"/>
      <c r="HT30" s="24"/>
      <c r="HU30" s="24"/>
    </row>
    <row r="31" spans="1:7495" x14ac:dyDescent="0.35">
      <c r="A31" s="113" t="s">
        <v>47</v>
      </c>
      <c r="B31" s="19">
        <v>0</v>
      </c>
      <c r="C31" s="19">
        <v>0</v>
      </c>
      <c r="D31" s="19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24">
        <v>1</v>
      </c>
      <c r="N31" s="23">
        <v>0</v>
      </c>
      <c r="O31" s="19">
        <v>1</v>
      </c>
      <c r="P31" s="19">
        <v>0</v>
      </c>
      <c r="Q31" s="19">
        <v>0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24">
        <v>1</v>
      </c>
      <c r="Z31" s="23">
        <v>1</v>
      </c>
      <c r="AA31" s="19">
        <v>2</v>
      </c>
      <c r="AB31" s="19">
        <v>0</v>
      </c>
      <c r="AC31" s="19">
        <v>1</v>
      </c>
      <c r="AD31" s="19">
        <v>1</v>
      </c>
      <c r="AE31" s="19">
        <v>1</v>
      </c>
      <c r="AF31" s="19">
        <v>0</v>
      </c>
      <c r="AG31" s="19">
        <v>3</v>
      </c>
      <c r="AH31" s="19">
        <v>0</v>
      </c>
      <c r="AI31" s="19">
        <v>1</v>
      </c>
      <c r="AJ31" s="19">
        <v>2</v>
      </c>
      <c r="AK31" s="24">
        <v>2</v>
      </c>
      <c r="AL31" s="23">
        <v>1</v>
      </c>
      <c r="AM31" s="19">
        <v>1</v>
      </c>
      <c r="AN31" s="19">
        <v>1</v>
      </c>
      <c r="AO31" s="19">
        <v>0</v>
      </c>
      <c r="AP31" s="19">
        <v>0</v>
      </c>
      <c r="AQ31" s="19">
        <v>0</v>
      </c>
      <c r="AR31" s="19">
        <v>0</v>
      </c>
      <c r="AS31" s="19">
        <v>1</v>
      </c>
      <c r="AT31" s="19">
        <v>0</v>
      </c>
      <c r="AU31" s="19">
        <v>0</v>
      </c>
      <c r="AV31" s="19">
        <v>1</v>
      </c>
      <c r="AW31" s="24">
        <v>0</v>
      </c>
      <c r="AX31" s="23">
        <v>1</v>
      </c>
      <c r="AY31" s="19">
        <v>1</v>
      </c>
      <c r="AZ31" s="19">
        <v>0</v>
      </c>
      <c r="BA31" s="19">
        <v>0</v>
      </c>
      <c r="BB31" s="19">
        <v>0</v>
      </c>
      <c r="BC31" s="19">
        <v>1</v>
      </c>
      <c r="BD31" s="19">
        <v>0</v>
      </c>
      <c r="BE31" s="19">
        <v>1</v>
      </c>
      <c r="BF31" s="19">
        <v>2</v>
      </c>
      <c r="BG31" s="19">
        <v>2</v>
      </c>
      <c r="BH31" s="19">
        <v>2</v>
      </c>
      <c r="BI31" s="24">
        <v>2</v>
      </c>
      <c r="BJ31" s="23">
        <v>0</v>
      </c>
      <c r="BK31" s="19">
        <v>0</v>
      </c>
      <c r="BL31" s="19">
        <v>7</v>
      </c>
      <c r="BM31" s="19">
        <v>1</v>
      </c>
      <c r="BN31" s="19">
        <v>0</v>
      </c>
      <c r="BO31" s="19">
        <v>1</v>
      </c>
      <c r="BP31" s="19">
        <v>0</v>
      </c>
      <c r="BQ31" s="19">
        <v>1</v>
      </c>
      <c r="BR31" s="19">
        <v>0</v>
      </c>
      <c r="BS31" s="19">
        <v>1</v>
      </c>
      <c r="BT31" s="19">
        <v>0</v>
      </c>
      <c r="BU31" s="19">
        <v>0</v>
      </c>
      <c r="BV31" s="23">
        <v>0</v>
      </c>
      <c r="BW31" s="19">
        <v>0</v>
      </c>
      <c r="BX31" s="19">
        <v>0</v>
      </c>
      <c r="BY31" s="19">
        <v>0</v>
      </c>
      <c r="BZ31" s="19">
        <v>1</v>
      </c>
      <c r="CA31" s="19">
        <v>0</v>
      </c>
      <c r="CB31" s="19">
        <v>0</v>
      </c>
      <c r="CC31" s="19">
        <v>1</v>
      </c>
      <c r="CD31" s="19">
        <v>1</v>
      </c>
      <c r="CE31" s="19">
        <v>0</v>
      </c>
      <c r="CF31" s="19">
        <v>0</v>
      </c>
      <c r="CG31" s="24">
        <v>0</v>
      </c>
      <c r="CH31" s="23">
        <v>0</v>
      </c>
      <c r="CI31" s="19">
        <v>0</v>
      </c>
      <c r="CJ31" s="19">
        <v>0</v>
      </c>
      <c r="CK31" s="19">
        <v>0</v>
      </c>
      <c r="CL31" s="19">
        <v>0</v>
      </c>
      <c r="CM31" s="19">
        <v>0</v>
      </c>
      <c r="CN31" s="19">
        <v>0</v>
      </c>
      <c r="CO31" s="19">
        <v>0</v>
      </c>
      <c r="CP31" s="19">
        <v>1</v>
      </c>
      <c r="CQ31" s="19">
        <v>0</v>
      </c>
      <c r="CR31" s="19">
        <v>0</v>
      </c>
      <c r="CS31" s="24">
        <v>0</v>
      </c>
      <c r="CT31" s="23">
        <v>0</v>
      </c>
      <c r="CU31" s="19">
        <v>0</v>
      </c>
      <c r="CV31" s="19">
        <v>0</v>
      </c>
      <c r="CW31" s="19">
        <v>1</v>
      </c>
      <c r="CX31" s="19">
        <v>1</v>
      </c>
      <c r="CY31" s="19">
        <v>0</v>
      </c>
      <c r="CZ31" s="19">
        <v>1</v>
      </c>
      <c r="DA31" s="19">
        <v>0</v>
      </c>
      <c r="DB31" s="19">
        <v>0</v>
      </c>
      <c r="DC31" s="19">
        <v>1</v>
      </c>
      <c r="DD31" s="19">
        <v>2</v>
      </c>
      <c r="DE31" s="24">
        <v>0</v>
      </c>
      <c r="DF31" s="19">
        <v>1</v>
      </c>
      <c r="DG31" s="19">
        <v>1</v>
      </c>
      <c r="DH31" s="19">
        <v>0</v>
      </c>
      <c r="DI31" s="19">
        <v>1</v>
      </c>
      <c r="DJ31" s="19">
        <v>0</v>
      </c>
      <c r="DK31" s="19">
        <v>1</v>
      </c>
      <c r="DL31" s="19">
        <v>0</v>
      </c>
      <c r="DM31" s="19">
        <v>3</v>
      </c>
      <c r="DN31" s="19">
        <v>0</v>
      </c>
      <c r="DO31" s="19">
        <v>0</v>
      </c>
      <c r="DP31" s="19">
        <v>0</v>
      </c>
      <c r="DQ31" s="24">
        <v>0</v>
      </c>
      <c r="DR31" s="19">
        <v>0</v>
      </c>
      <c r="DS31" s="19">
        <v>0</v>
      </c>
      <c r="DT31" s="19">
        <v>0</v>
      </c>
      <c r="DU31" s="19">
        <v>1</v>
      </c>
      <c r="DV31" s="19">
        <v>2</v>
      </c>
      <c r="DW31" s="19">
        <v>1</v>
      </c>
      <c r="DX31" s="19">
        <v>1</v>
      </c>
      <c r="DY31" s="19">
        <v>0</v>
      </c>
      <c r="DZ31" s="19">
        <v>1</v>
      </c>
      <c r="EA31" s="19">
        <v>1</v>
      </c>
      <c r="EB31" s="19">
        <v>1</v>
      </c>
      <c r="EC31" s="24">
        <v>0</v>
      </c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24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24"/>
      <c r="FB31" s="19">
        <v>1</v>
      </c>
      <c r="FC31" s="19">
        <v>0</v>
      </c>
      <c r="FD31" s="19">
        <v>0</v>
      </c>
      <c r="FE31" s="19">
        <v>0</v>
      </c>
      <c r="FF31" s="19">
        <v>0</v>
      </c>
      <c r="FG31" s="19">
        <v>0</v>
      </c>
      <c r="FH31" s="19">
        <v>0</v>
      </c>
      <c r="FI31" s="19">
        <v>0</v>
      </c>
      <c r="FJ31" s="19">
        <v>0</v>
      </c>
      <c r="FK31" s="19">
        <v>1</v>
      </c>
      <c r="FL31" s="19">
        <v>0</v>
      </c>
      <c r="FM31" s="24">
        <v>2</v>
      </c>
      <c r="FN31" s="23">
        <v>0</v>
      </c>
      <c r="FO31" s="19">
        <v>1</v>
      </c>
      <c r="FP31" s="19">
        <v>0</v>
      </c>
      <c r="FQ31" s="19">
        <v>1</v>
      </c>
      <c r="FR31" s="19">
        <v>1</v>
      </c>
      <c r="FS31" s="19">
        <v>0</v>
      </c>
      <c r="FT31" s="19">
        <v>1</v>
      </c>
      <c r="FU31" s="19">
        <v>1</v>
      </c>
      <c r="FV31" s="19">
        <v>2</v>
      </c>
      <c r="FW31" s="19">
        <v>1</v>
      </c>
      <c r="FX31" s="19">
        <v>1</v>
      </c>
      <c r="FY31" s="24">
        <v>0</v>
      </c>
      <c r="FZ31" s="23">
        <v>0</v>
      </c>
      <c r="GA31" s="19">
        <v>1</v>
      </c>
      <c r="GB31" s="19">
        <v>2</v>
      </c>
      <c r="GC31" s="19">
        <v>1</v>
      </c>
      <c r="GD31" s="19">
        <v>2</v>
      </c>
      <c r="GE31" s="19">
        <v>1</v>
      </c>
      <c r="GF31" s="19">
        <v>3</v>
      </c>
      <c r="GG31" s="19">
        <v>3</v>
      </c>
      <c r="GH31" s="19">
        <v>0</v>
      </c>
      <c r="GI31" s="19">
        <v>1</v>
      </c>
      <c r="GJ31" s="19">
        <v>1</v>
      </c>
      <c r="GK31" s="24">
        <v>1</v>
      </c>
      <c r="GL31" s="23">
        <v>2</v>
      </c>
      <c r="GM31" s="19">
        <v>1</v>
      </c>
      <c r="GN31" s="19">
        <v>2</v>
      </c>
      <c r="GO31" s="19">
        <v>1</v>
      </c>
      <c r="GP31" s="19">
        <v>1</v>
      </c>
      <c r="GQ31" s="19">
        <v>1</v>
      </c>
      <c r="GR31" s="19">
        <v>1</v>
      </c>
      <c r="GS31" s="19">
        <v>0</v>
      </c>
      <c r="GT31" s="19">
        <v>1</v>
      </c>
      <c r="GU31" s="19">
        <v>2</v>
      </c>
      <c r="GV31" s="19">
        <v>1</v>
      </c>
      <c r="GW31" s="24">
        <v>1</v>
      </c>
      <c r="GX31" s="24">
        <v>2</v>
      </c>
      <c r="GY31" s="24">
        <v>2</v>
      </c>
      <c r="GZ31" s="24">
        <v>0</v>
      </c>
      <c r="HA31" s="24">
        <v>0</v>
      </c>
      <c r="HB31" s="24">
        <v>1</v>
      </c>
      <c r="HC31" s="24">
        <v>4</v>
      </c>
      <c r="HD31" s="24">
        <v>1</v>
      </c>
      <c r="HE31" s="24">
        <v>2</v>
      </c>
      <c r="HF31" s="24">
        <v>0</v>
      </c>
      <c r="HG31" s="24">
        <v>4</v>
      </c>
      <c r="HH31" s="24">
        <v>0</v>
      </c>
      <c r="HI31" s="24">
        <v>1</v>
      </c>
      <c r="HJ31" s="24">
        <v>3</v>
      </c>
      <c r="HK31" s="24">
        <v>0</v>
      </c>
      <c r="HL31" s="24">
        <v>3</v>
      </c>
      <c r="HM31" s="24">
        <v>0</v>
      </c>
      <c r="HN31" s="24">
        <v>0</v>
      </c>
      <c r="HO31" s="24">
        <v>3</v>
      </c>
      <c r="HP31" s="24"/>
      <c r="HQ31" s="24"/>
      <c r="HR31" s="24"/>
      <c r="HS31" s="24"/>
      <c r="HT31" s="24"/>
      <c r="HU31" s="24"/>
    </row>
    <row r="32" spans="1:7495" x14ac:dyDescent="0.35">
      <c r="A32" s="113" t="s">
        <v>48</v>
      </c>
      <c r="B32" s="19">
        <v>0</v>
      </c>
      <c r="C32" s="19">
        <v>0</v>
      </c>
      <c r="D32" s="19">
        <v>0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24">
        <v>0</v>
      </c>
      <c r="N32" s="23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24">
        <v>1</v>
      </c>
      <c r="Z32" s="23">
        <v>0</v>
      </c>
      <c r="AA32" s="19">
        <v>0</v>
      </c>
      <c r="AB32" s="19">
        <v>1</v>
      </c>
      <c r="AC32" s="19">
        <v>0</v>
      </c>
      <c r="AD32" s="19">
        <v>0</v>
      </c>
      <c r="AE32" s="19">
        <v>0</v>
      </c>
      <c r="AF32" s="19">
        <v>0</v>
      </c>
      <c r="AG32" s="19">
        <v>0</v>
      </c>
      <c r="AH32" s="19">
        <v>0</v>
      </c>
      <c r="AI32" s="19">
        <v>0</v>
      </c>
      <c r="AJ32" s="19">
        <v>0</v>
      </c>
      <c r="AK32" s="24">
        <v>0</v>
      </c>
      <c r="AL32" s="23">
        <v>0</v>
      </c>
      <c r="AM32" s="19">
        <v>1</v>
      </c>
      <c r="AN32" s="19">
        <v>0</v>
      </c>
      <c r="AO32" s="19">
        <v>0</v>
      </c>
      <c r="AP32" s="19">
        <v>0</v>
      </c>
      <c r="AQ32" s="19">
        <v>0</v>
      </c>
      <c r="AR32" s="19">
        <v>1</v>
      </c>
      <c r="AS32" s="19">
        <v>1</v>
      </c>
      <c r="AT32" s="19">
        <v>0</v>
      </c>
      <c r="AU32" s="19">
        <v>0</v>
      </c>
      <c r="AV32" s="19">
        <v>0</v>
      </c>
      <c r="AW32" s="24">
        <v>0</v>
      </c>
      <c r="AX32" s="23">
        <v>0</v>
      </c>
      <c r="AY32" s="19">
        <v>0</v>
      </c>
      <c r="AZ32" s="19">
        <v>0</v>
      </c>
      <c r="BA32" s="19">
        <v>1</v>
      </c>
      <c r="BB32" s="19">
        <v>2</v>
      </c>
      <c r="BC32" s="19">
        <v>0</v>
      </c>
      <c r="BD32" s="19">
        <v>0</v>
      </c>
      <c r="BE32" s="19">
        <v>0</v>
      </c>
      <c r="BF32" s="19">
        <v>0</v>
      </c>
      <c r="BG32" s="19">
        <v>0</v>
      </c>
      <c r="BH32" s="19">
        <v>1</v>
      </c>
      <c r="BI32" s="24">
        <v>0</v>
      </c>
      <c r="BJ32" s="23">
        <v>1</v>
      </c>
      <c r="BK32" s="19">
        <v>0</v>
      </c>
      <c r="BL32" s="19">
        <v>0</v>
      </c>
      <c r="BM32" s="19">
        <v>0</v>
      </c>
      <c r="BN32" s="19">
        <v>0</v>
      </c>
      <c r="BO32" s="19">
        <v>0</v>
      </c>
      <c r="BP32" s="19">
        <v>0</v>
      </c>
      <c r="BQ32" s="19">
        <v>1</v>
      </c>
      <c r="BR32" s="19">
        <v>0</v>
      </c>
      <c r="BS32" s="19">
        <v>0</v>
      </c>
      <c r="BT32" s="19">
        <v>0</v>
      </c>
      <c r="BU32" s="19">
        <v>0</v>
      </c>
      <c r="BV32" s="23">
        <v>0</v>
      </c>
      <c r="BW32" s="19">
        <v>0</v>
      </c>
      <c r="BX32" s="19">
        <v>0</v>
      </c>
      <c r="BY32" s="19">
        <v>0</v>
      </c>
      <c r="BZ32" s="19">
        <v>0</v>
      </c>
      <c r="CA32" s="19">
        <v>0</v>
      </c>
      <c r="CB32" s="19">
        <v>0</v>
      </c>
      <c r="CC32" s="19">
        <v>0</v>
      </c>
      <c r="CD32" s="19">
        <v>0</v>
      </c>
      <c r="CE32" s="19">
        <v>0</v>
      </c>
      <c r="CF32" s="19">
        <v>0</v>
      </c>
      <c r="CG32" s="24">
        <v>0</v>
      </c>
      <c r="CH32" s="23">
        <v>0</v>
      </c>
      <c r="CI32" s="19">
        <v>0</v>
      </c>
      <c r="CJ32" s="19">
        <v>0</v>
      </c>
      <c r="CK32" s="19">
        <v>0</v>
      </c>
      <c r="CL32" s="19">
        <v>0</v>
      </c>
      <c r="CM32" s="19">
        <v>0</v>
      </c>
      <c r="CN32" s="19">
        <v>0</v>
      </c>
      <c r="CO32" s="19">
        <v>0</v>
      </c>
      <c r="CP32" s="19">
        <v>0</v>
      </c>
      <c r="CQ32" s="19">
        <v>0</v>
      </c>
      <c r="CR32" s="19">
        <v>0</v>
      </c>
      <c r="CS32" s="24">
        <v>0</v>
      </c>
      <c r="CT32" s="23">
        <v>0</v>
      </c>
      <c r="CU32" s="19">
        <v>0</v>
      </c>
      <c r="CV32" s="19">
        <v>0</v>
      </c>
      <c r="CW32" s="19">
        <v>0</v>
      </c>
      <c r="CX32" s="19">
        <v>0</v>
      </c>
      <c r="CY32" s="19">
        <v>0</v>
      </c>
      <c r="CZ32" s="19">
        <v>0</v>
      </c>
      <c r="DA32" s="19">
        <v>0</v>
      </c>
      <c r="DB32" s="19">
        <v>0</v>
      </c>
      <c r="DC32" s="19">
        <v>0</v>
      </c>
      <c r="DD32" s="19">
        <v>0</v>
      </c>
      <c r="DE32" s="24">
        <v>1</v>
      </c>
      <c r="DF32" s="19">
        <v>0</v>
      </c>
      <c r="DG32" s="19">
        <v>0</v>
      </c>
      <c r="DH32" s="19">
        <v>0</v>
      </c>
      <c r="DI32" s="19">
        <v>0</v>
      </c>
      <c r="DJ32" s="19">
        <v>0</v>
      </c>
      <c r="DK32" s="19">
        <v>0</v>
      </c>
      <c r="DL32" s="19">
        <v>0</v>
      </c>
      <c r="DM32" s="19">
        <v>0</v>
      </c>
      <c r="DN32" s="19">
        <v>0</v>
      </c>
      <c r="DO32" s="19">
        <v>1</v>
      </c>
      <c r="DP32" s="19">
        <v>0</v>
      </c>
      <c r="DQ32" s="24">
        <v>0</v>
      </c>
      <c r="DR32" s="19">
        <v>0</v>
      </c>
      <c r="DS32" s="19">
        <v>0</v>
      </c>
      <c r="DT32" s="19">
        <v>0</v>
      </c>
      <c r="DU32" s="19">
        <v>0</v>
      </c>
      <c r="DV32" s="19">
        <v>0</v>
      </c>
      <c r="DW32" s="19">
        <v>1</v>
      </c>
      <c r="DX32" s="19">
        <v>0</v>
      </c>
      <c r="DY32" s="19">
        <v>0</v>
      </c>
      <c r="DZ32" s="19">
        <v>1</v>
      </c>
      <c r="EA32" s="19">
        <v>0</v>
      </c>
      <c r="EB32" s="19">
        <v>1</v>
      </c>
      <c r="EC32" s="24">
        <v>1</v>
      </c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24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24"/>
      <c r="FB32" s="19">
        <v>0</v>
      </c>
      <c r="FC32" s="19">
        <v>0</v>
      </c>
      <c r="FD32" s="19">
        <v>0</v>
      </c>
      <c r="FE32" s="19">
        <v>1</v>
      </c>
      <c r="FF32" s="19">
        <v>0</v>
      </c>
      <c r="FG32" s="19">
        <v>0</v>
      </c>
      <c r="FH32" s="19">
        <v>0</v>
      </c>
      <c r="FI32" s="19">
        <v>0</v>
      </c>
      <c r="FJ32" s="19">
        <v>0</v>
      </c>
      <c r="FK32" s="19">
        <v>0</v>
      </c>
      <c r="FL32" s="19">
        <v>0</v>
      </c>
      <c r="FM32" s="24">
        <v>0</v>
      </c>
      <c r="FN32" s="23">
        <v>0</v>
      </c>
      <c r="FO32" s="19">
        <v>0</v>
      </c>
      <c r="FP32" s="19">
        <v>0</v>
      </c>
      <c r="FQ32" s="19">
        <v>0</v>
      </c>
      <c r="FR32" s="19">
        <v>0</v>
      </c>
      <c r="FS32" s="19">
        <v>0</v>
      </c>
      <c r="FT32" s="19">
        <v>0</v>
      </c>
      <c r="FU32" s="19">
        <v>0</v>
      </c>
      <c r="FV32" s="19">
        <v>0</v>
      </c>
      <c r="FW32" s="19">
        <v>0</v>
      </c>
      <c r="FX32" s="19">
        <v>0</v>
      </c>
      <c r="FY32" s="24">
        <v>1</v>
      </c>
      <c r="FZ32" s="23">
        <v>3</v>
      </c>
      <c r="GA32" s="19">
        <v>0</v>
      </c>
      <c r="GB32" s="19">
        <v>0</v>
      </c>
      <c r="GC32" s="19">
        <v>0</v>
      </c>
      <c r="GD32" s="19">
        <v>0</v>
      </c>
      <c r="GE32" s="19">
        <v>0</v>
      </c>
      <c r="GF32" s="19">
        <v>0</v>
      </c>
      <c r="GG32" s="19">
        <v>0</v>
      </c>
      <c r="GH32" s="19">
        <v>0</v>
      </c>
      <c r="GI32" s="19">
        <v>0</v>
      </c>
      <c r="GJ32" s="19">
        <v>0</v>
      </c>
      <c r="GK32" s="24">
        <v>0</v>
      </c>
      <c r="GL32" s="23">
        <v>2</v>
      </c>
      <c r="GM32" s="19">
        <v>0</v>
      </c>
      <c r="GN32" s="19">
        <v>0</v>
      </c>
      <c r="GO32" s="19">
        <v>1</v>
      </c>
      <c r="GP32" s="19">
        <v>0</v>
      </c>
      <c r="GQ32" s="19">
        <v>0</v>
      </c>
      <c r="GR32" s="19">
        <v>0</v>
      </c>
      <c r="GS32" s="19">
        <v>0</v>
      </c>
      <c r="GT32" s="19">
        <v>0</v>
      </c>
      <c r="GU32" s="19">
        <v>0</v>
      </c>
      <c r="GV32" s="19">
        <v>0</v>
      </c>
      <c r="GW32" s="24">
        <v>0</v>
      </c>
      <c r="GX32" s="24">
        <v>0</v>
      </c>
      <c r="GY32" s="24">
        <v>0</v>
      </c>
      <c r="GZ32" s="24">
        <v>0</v>
      </c>
      <c r="HA32" s="24">
        <v>0</v>
      </c>
      <c r="HB32" s="24">
        <v>1</v>
      </c>
      <c r="HC32" s="24">
        <v>0</v>
      </c>
      <c r="HD32" s="24">
        <v>0</v>
      </c>
      <c r="HE32" s="24">
        <v>1</v>
      </c>
      <c r="HF32" s="24">
        <v>1</v>
      </c>
      <c r="HG32" s="24">
        <v>1</v>
      </c>
      <c r="HH32" s="24">
        <v>0</v>
      </c>
      <c r="HI32" s="24">
        <v>1</v>
      </c>
      <c r="HJ32" s="24">
        <v>0</v>
      </c>
      <c r="HK32" s="24">
        <v>0</v>
      </c>
      <c r="HL32" s="24">
        <v>2</v>
      </c>
      <c r="HM32" s="24">
        <v>0</v>
      </c>
      <c r="HN32" s="24">
        <v>0</v>
      </c>
      <c r="HO32" s="24">
        <v>1</v>
      </c>
      <c r="HP32" s="24"/>
      <c r="HQ32" s="24"/>
      <c r="HR32" s="24"/>
      <c r="HS32" s="24"/>
      <c r="HT32" s="24"/>
      <c r="HU32" s="24"/>
    </row>
    <row r="33" spans="1:7495" x14ac:dyDescent="0.35">
      <c r="A33" s="113" t="s">
        <v>49</v>
      </c>
      <c r="B33" s="19">
        <v>0</v>
      </c>
      <c r="C33" s="19">
        <v>0</v>
      </c>
      <c r="D33" s="19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24">
        <v>0</v>
      </c>
      <c r="N33" s="23">
        <v>0</v>
      </c>
      <c r="O33" s="19">
        <v>1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24">
        <v>0</v>
      </c>
      <c r="Z33" s="23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24">
        <v>0</v>
      </c>
      <c r="AL33" s="23">
        <v>0</v>
      </c>
      <c r="AM33" s="19">
        <v>0</v>
      </c>
      <c r="AN33" s="19">
        <v>0</v>
      </c>
      <c r="AO33" s="19">
        <v>1</v>
      </c>
      <c r="AP33" s="19">
        <v>0</v>
      </c>
      <c r="AQ33" s="19">
        <v>0</v>
      </c>
      <c r="AR33" s="19">
        <v>0</v>
      </c>
      <c r="AS33" s="19">
        <v>0</v>
      </c>
      <c r="AT33" s="19">
        <v>0</v>
      </c>
      <c r="AU33" s="19">
        <v>0</v>
      </c>
      <c r="AV33" s="19">
        <v>0</v>
      </c>
      <c r="AW33" s="24">
        <v>0</v>
      </c>
      <c r="AX33" s="23">
        <v>0</v>
      </c>
      <c r="AY33" s="19">
        <v>0</v>
      </c>
      <c r="AZ33" s="19">
        <v>1</v>
      </c>
      <c r="BA33" s="19">
        <v>0</v>
      </c>
      <c r="BB33" s="19">
        <v>0</v>
      </c>
      <c r="BC33" s="19">
        <v>0</v>
      </c>
      <c r="BD33" s="19">
        <v>0</v>
      </c>
      <c r="BE33" s="19">
        <v>0</v>
      </c>
      <c r="BF33" s="19">
        <v>0</v>
      </c>
      <c r="BG33" s="19">
        <v>0</v>
      </c>
      <c r="BH33" s="19">
        <v>0</v>
      </c>
      <c r="BI33" s="24">
        <v>0</v>
      </c>
      <c r="BJ33" s="23">
        <v>0</v>
      </c>
      <c r="BK33" s="19">
        <v>0</v>
      </c>
      <c r="BL33" s="19">
        <v>0</v>
      </c>
      <c r="BM33" s="19">
        <v>0</v>
      </c>
      <c r="BN33" s="19">
        <v>0</v>
      </c>
      <c r="BO33" s="19">
        <v>0</v>
      </c>
      <c r="BP33" s="19">
        <v>0</v>
      </c>
      <c r="BQ33" s="19">
        <v>0</v>
      </c>
      <c r="BR33" s="19">
        <v>0</v>
      </c>
      <c r="BS33" s="19">
        <v>0</v>
      </c>
      <c r="BT33" s="19">
        <v>0</v>
      </c>
      <c r="BU33" s="19">
        <v>0</v>
      </c>
      <c r="BV33" s="23">
        <v>0</v>
      </c>
      <c r="BW33" s="19">
        <v>0</v>
      </c>
      <c r="BX33" s="19">
        <v>0</v>
      </c>
      <c r="BY33" s="19">
        <v>0</v>
      </c>
      <c r="BZ33" s="19">
        <v>0</v>
      </c>
      <c r="CA33" s="19">
        <v>0</v>
      </c>
      <c r="CB33" s="19">
        <v>0</v>
      </c>
      <c r="CC33" s="19">
        <v>0</v>
      </c>
      <c r="CD33" s="19">
        <v>0</v>
      </c>
      <c r="CE33" s="19">
        <v>0</v>
      </c>
      <c r="CF33" s="19">
        <v>0</v>
      </c>
      <c r="CG33" s="24">
        <v>0</v>
      </c>
      <c r="CH33" s="23">
        <v>0</v>
      </c>
      <c r="CI33" s="19">
        <v>0</v>
      </c>
      <c r="CJ33" s="19">
        <v>0</v>
      </c>
      <c r="CK33" s="19">
        <v>0</v>
      </c>
      <c r="CL33" s="19">
        <v>0</v>
      </c>
      <c r="CM33" s="19">
        <v>0</v>
      </c>
      <c r="CN33" s="19">
        <v>0</v>
      </c>
      <c r="CO33" s="19">
        <v>0</v>
      </c>
      <c r="CP33" s="19">
        <v>0</v>
      </c>
      <c r="CQ33" s="19">
        <v>0</v>
      </c>
      <c r="CR33" s="19">
        <v>0</v>
      </c>
      <c r="CS33" s="24">
        <v>0</v>
      </c>
      <c r="CT33" s="23">
        <v>0</v>
      </c>
      <c r="CU33" s="19">
        <v>0</v>
      </c>
      <c r="CV33" s="19">
        <v>0</v>
      </c>
      <c r="CW33" s="19">
        <v>0</v>
      </c>
      <c r="CX33" s="19">
        <v>0</v>
      </c>
      <c r="CY33" s="19">
        <v>0</v>
      </c>
      <c r="CZ33" s="19">
        <v>0</v>
      </c>
      <c r="DA33" s="19">
        <v>0</v>
      </c>
      <c r="DB33" s="19">
        <v>0</v>
      </c>
      <c r="DC33" s="19">
        <v>0</v>
      </c>
      <c r="DD33" s="19">
        <v>0</v>
      </c>
      <c r="DE33" s="24">
        <v>0</v>
      </c>
      <c r="DF33" s="19">
        <v>0</v>
      </c>
      <c r="DG33" s="19">
        <v>0</v>
      </c>
      <c r="DH33" s="19">
        <v>0</v>
      </c>
      <c r="DI33" s="19">
        <v>0</v>
      </c>
      <c r="DJ33" s="19">
        <v>0</v>
      </c>
      <c r="DK33" s="19">
        <v>0</v>
      </c>
      <c r="DL33" s="19">
        <v>0</v>
      </c>
      <c r="DM33" s="19">
        <v>0</v>
      </c>
      <c r="DN33" s="19">
        <v>0</v>
      </c>
      <c r="DO33" s="19">
        <v>0</v>
      </c>
      <c r="DP33" s="19">
        <v>0</v>
      </c>
      <c r="DQ33" s="24">
        <v>0</v>
      </c>
      <c r="DR33" s="19">
        <v>0</v>
      </c>
      <c r="DS33" s="19">
        <v>0</v>
      </c>
      <c r="DT33" s="19">
        <v>0</v>
      </c>
      <c r="DU33" s="19">
        <v>0</v>
      </c>
      <c r="DV33" s="19">
        <v>0</v>
      </c>
      <c r="DW33" s="19">
        <v>0</v>
      </c>
      <c r="DX33" s="19">
        <v>0</v>
      </c>
      <c r="DY33" s="19">
        <v>0</v>
      </c>
      <c r="DZ33" s="19">
        <v>0</v>
      </c>
      <c r="EA33" s="19">
        <v>0</v>
      </c>
      <c r="EB33" s="19">
        <v>0</v>
      </c>
      <c r="EC33" s="24">
        <v>0</v>
      </c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24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24"/>
      <c r="FB33" s="19">
        <v>0</v>
      </c>
      <c r="FC33" s="19">
        <v>0</v>
      </c>
      <c r="FD33" s="19">
        <v>0</v>
      </c>
      <c r="FE33" s="19">
        <v>4</v>
      </c>
      <c r="FF33" s="19">
        <v>0</v>
      </c>
      <c r="FG33" s="19">
        <v>0</v>
      </c>
      <c r="FH33" s="19">
        <v>0</v>
      </c>
      <c r="FI33" s="19">
        <v>0</v>
      </c>
      <c r="FJ33" s="19">
        <v>0</v>
      </c>
      <c r="FK33" s="19">
        <v>0</v>
      </c>
      <c r="FL33" s="19">
        <v>0</v>
      </c>
      <c r="FM33" s="24">
        <v>0</v>
      </c>
      <c r="FN33" s="23">
        <v>0</v>
      </c>
      <c r="FO33" s="19">
        <v>0</v>
      </c>
      <c r="FP33" s="19">
        <v>0</v>
      </c>
      <c r="FQ33" s="19">
        <v>0</v>
      </c>
      <c r="FR33" s="19">
        <v>0</v>
      </c>
      <c r="FS33" s="19">
        <v>0</v>
      </c>
      <c r="FT33" s="19">
        <v>0</v>
      </c>
      <c r="FU33" s="19">
        <v>0</v>
      </c>
      <c r="FV33" s="19">
        <v>0</v>
      </c>
      <c r="FW33" s="19">
        <v>0</v>
      </c>
      <c r="FX33" s="19">
        <v>0</v>
      </c>
      <c r="FY33" s="24">
        <v>0</v>
      </c>
      <c r="FZ33" s="23">
        <v>0</v>
      </c>
      <c r="GA33" s="19">
        <v>1</v>
      </c>
      <c r="GB33" s="19">
        <v>1</v>
      </c>
      <c r="GC33" s="19">
        <v>0</v>
      </c>
      <c r="GD33" s="19">
        <v>0</v>
      </c>
      <c r="GE33" s="19">
        <v>0</v>
      </c>
      <c r="GF33" s="19">
        <v>0</v>
      </c>
      <c r="GG33" s="19">
        <v>0</v>
      </c>
      <c r="GH33" s="19">
        <v>0</v>
      </c>
      <c r="GI33" s="19">
        <v>0</v>
      </c>
      <c r="GJ33" s="19">
        <v>0</v>
      </c>
      <c r="GK33" s="24">
        <v>0</v>
      </c>
      <c r="GL33" s="23">
        <v>0</v>
      </c>
      <c r="GM33" s="19">
        <v>0</v>
      </c>
      <c r="GN33" s="19">
        <v>1</v>
      </c>
      <c r="GO33" s="19">
        <v>0</v>
      </c>
      <c r="GP33" s="19">
        <v>0</v>
      </c>
      <c r="GQ33" s="19">
        <v>0</v>
      </c>
      <c r="GR33" s="19">
        <v>0</v>
      </c>
      <c r="GS33" s="19">
        <v>0</v>
      </c>
      <c r="GT33" s="19">
        <v>0</v>
      </c>
      <c r="GU33" s="19">
        <v>0</v>
      </c>
      <c r="GV33" s="19">
        <v>0</v>
      </c>
      <c r="GW33" s="24">
        <v>0</v>
      </c>
      <c r="GX33" s="24">
        <v>0</v>
      </c>
      <c r="GY33" s="24">
        <v>0</v>
      </c>
      <c r="GZ33" s="24">
        <v>0</v>
      </c>
      <c r="HA33" s="24">
        <v>0</v>
      </c>
      <c r="HB33" s="24">
        <v>0</v>
      </c>
      <c r="HC33" s="24">
        <v>0</v>
      </c>
      <c r="HD33" s="24">
        <v>0</v>
      </c>
      <c r="HE33" s="24">
        <v>1</v>
      </c>
      <c r="HF33" s="24">
        <v>0</v>
      </c>
      <c r="HG33" s="24">
        <v>0</v>
      </c>
      <c r="HH33" s="24">
        <v>0</v>
      </c>
      <c r="HI33" s="24">
        <v>0</v>
      </c>
      <c r="HJ33" s="24">
        <v>0</v>
      </c>
      <c r="HK33" s="24">
        <v>0</v>
      </c>
      <c r="HL33" s="24">
        <v>0</v>
      </c>
      <c r="HM33" s="24">
        <v>0</v>
      </c>
      <c r="HN33" s="24">
        <v>0</v>
      </c>
      <c r="HO33" s="24">
        <v>0</v>
      </c>
      <c r="HP33" s="24"/>
      <c r="HQ33" s="24"/>
      <c r="HR33" s="24"/>
      <c r="HS33" s="24"/>
      <c r="HT33" s="24"/>
      <c r="HU33" s="24"/>
    </row>
    <row r="34" spans="1:7495" x14ac:dyDescent="0.35">
      <c r="A34" s="113" t="s">
        <v>50</v>
      </c>
      <c r="B34" s="19">
        <v>3</v>
      </c>
      <c r="C34" s="19">
        <v>2</v>
      </c>
      <c r="D34" s="19">
        <v>0</v>
      </c>
      <c r="E34" s="19">
        <v>1</v>
      </c>
      <c r="F34" s="19">
        <v>1</v>
      </c>
      <c r="G34" s="19">
        <v>1</v>
      </c>
      <c r="H34" s="19">
        <v>2</v>
      </c>
      <c r="I34" s="19">
        <v>0</v>
      </c>
      <c r="J34" s="19">
        <v>0</v>
      </c>
      <c r="K34" s="19">
        <v>1</v>
      </c>
      <c r="L34" s="19">
        <v>3</v>
      </c>
      <c r="M34" s="24">
        <v>4</v>
      </c>
      <c r="N34" s="23">
        <v>0</v>
      </c>
      <c r="O34" s="19">
        <v>3</v>
      </c>
      <c r="P34" s="19">
        <v>3</v>
      </c>
      <c r="Q34" s="19">
        <v>6</v>
      </c>
      <c r="R34" s="19">
        <v>4</v>
      </c>
      <c r="S34" s="19">
        <v>3</v>
      </c>
      <c r="T34" s="19">
        <v>4</v>
      </c>
      <c r="U34" s="19">
        <v>5</v>
      </c>
      <c r="V34" s="19">
        <v>0</v>
      </c>
      <c r="W34" s="19">
        <v>4</v>
      </c>
      <c r="X34" s="19">
        <v>5</v>
      </c>
      <c r="Y34" s="24">
        <v>3</v>
      </c>
      <c r="Z34" s="23">
        <v>3</v>
      </c>
      <c r="AA34" s="19">
        <v>5</v>
      </c>
      <c r="AB34" s="19">
        <v>2</v>
      </c>
      <c r="AC34" s="19">
        <v>5</v>
      </c>
      <c r="AD34" s="19">
        <v>2</v>
      </c>
      <c r="AE34" s="19">
        <v>6</v>
      </c>
      <c r="AF34" s="19">
        <v>3</v>
      </c>
      <c r="AG34" s="19">
        <v>7</v>
      </c>
      <c r="AH34" s="19">
        <v>1</v>
      </c>
      <c r="AI34" s="19">
        <v>10</v>
      </c>
      <c r="AJ34" s="19">
        <v>6</v>
      </c>
      <c r="AK34" s="24">
        <v>4</v>
      </c>
      <c r="AL34" s="23">
        <v>2</v>
      </c>
      <c r="AM34" s="19">
        <v>6</v>
      </c>
      <c r="AN34" s="19">
        <v>2</v>
      </c>
      <c r="AO34" s="19">
        <v>5</v>
      </c>
      <c r="AP34" s="19">
        <v>5</v>
      </c>
      <c r="AQ34" s="19">
        <v>8</v>
      </c>
      <c r="AR34" s="19">
        <v>5</v>
      </c>
      <c r="AS34" s="19">
        <v>1</v>
      </c>
      <c r="AT34" s="19">
        <v>0</v>
      </c>
      <c r="AU34" s="19">
        <v>0</v>
      </c>
      <c r="AV34" s="19">
        <v>2</v>
      </c>
      <c r="AW34" s="24">
        <v>3</v>
      </c>
      <c r="AX34" s="23">
        <v>4</v>
      </c>
      <c r="AY34" s="19">
        <v>2</v>
      </c>
      <c r="AZ34" s="19">
        <v>4</v>
      </c>
      <c r="BA34" s="19">
        <v>2</v>
      </c>
      <c r="BB34" s="19">
        <v>2</v>
      </c>
      <c r="BC34" s="19">
        <v>3</v>
      </c>
      <c r="BD34" s="19">
        <v>2</v>
      </c>
      <c r="BE34" s="19">
        <v>1</v>
      </c>
      <c r="BF34" s="19">
        <v>4</v>
      </c>
      <c r="BG34" s="19">
        <v>0</v>
      </c>
      <c r="BH34" s="19">
        <v>6</v>
      </c>
      <c r="BI34" s="24">
        <v>3</v>
      </c>
      <c r="BJ34" s="23">
        <v>5</v>
      </c>
      <c r="BK34" s="19">
        <v>2</v>
      </c>
      <c r="BL34" s="19">
        <v>7</v>
      </c>
      <c r="BM34" s="19">
        <v>1</v>
      </c>
      <c r="BN34" s="19">
        <v>5</v>
      </c>
      <c r="BO34" s="19">
        <v>3</v>
      </c>
      <c r="BP34" s="19">
        <v>2</v>
      </c>
      <c r="BQ34" s="19">
        <v>3</v>
      </c>
      <c r="BR34" s="19">
        <v>1</v>
      </c>
      <c r="BS34" s="19">
        <v>1</v>
      </c>
      <c r="BT34" s="19">
        <v>2</v>
      </c>
      <c r="BU34" s="19">
        <v>1</v>
      </c>
      <c r="BV34" s="23">
        <v>0</v>
      </c>
      <c r="BW34" s="19">
        <v>0</v>
      </c>
      <c r="BX34" s="19">
        <v>1</v>
      </c>
      <c r="BY34" s="19">
        <v>3</v>
      </c>
      <c r="BZ34" s="19">
        <v>1</v>
      </c>
      <c r="CA34" s="19">
        <v>3</v>
      </c>
      <c r="CB34" s="19">
        <v>1</v>
      </c>
      <c r="CC34" s="19">
        <f>(2+2)</f>
        <v>4</v>
      </c>
      <c r="CD34" s="19">
        <v>4</v>
      </c>
      <c r="CE34" s="19">
        <v>4</v>
      </c>
      <c r="CF34" s="19">
        <v>4</v>
      </c>
      <c r="CG34" s="24">
        <v>3</v>
      </c>
      <c r="CH34" s="23">
        <v>4</v>
      </c>
      <c r="CI34" s="19">
        <v>3</v>
      </c>
      <c r="CJ34" s="19">
        <v>2</v>
      </c>
      <c r="CK34" s="19">
        <v>1</v>
      </c>
      <c r="CL34" s="19">
        <v>4</v>
      </c>
      <c r="CM34" s="19">
        <v>3</v>
      </c>
      <c r="CN34" s="19">
        <v>4</v>
      </c>
      <c r="CO34" s="19">
        <f>SUM(2+0)</f>
        <v>2</v>
      </c>
      <c r="CP34" s="19">
        <v>4</v>
      </c>
      <c r="CQ34" s="19">
        <f>SUM(5)</f>
        <v>5</v>
      </c>
      <c r="CR34" s="19">
        <v>2</v>
      </c>
      <c r="CS34" s="24">
        <v>3</v>
      </c>
      <c r="CT34" s="23">
        <v>2</v>
      </c>
      <c r="CU34" s="19">
        <f>1+1</f>
        <v>2</v>
      </c>
      <c r="CV34" s="19">
        <v>3</v>
      </c>
      <c r="CW34" s="19">
        <v>1</v>
      </c>
      <c r="CX34" s="19">
        <v>0</v>
      </c>
      <c r="CY34" s="19">
        <v>2</v>
      </c>
      <c r="CZ34" s="19">
        <v>3</v>
      </c>
      <c r="DA34" s="19">
        <v>3</v>
      </c>
      <c r="DB34" s="19">
        <v>1</v>
      </c>
      <c r="DC34" s="19">
        <v>4</v>
      </c>
      <c r="DD34" s="19">
        <v>0</v>
      </c>
      <c r="DE34" s="24">
        <v>1</v>
      </c>
      <c r="DF34" s="19">
        <v>2</v>
      </c>
      <c r="DG34" s="19">
        <v>1</v>
      </c>
      <c r="DH34" s="19">
        <v>3</v>
      </c>
      <c r="DI34" s="19">
        <v>3</v>
      </c>
      <c r="DJ34" s="19">
        <v>4</v>
      </c>
      <c r="DK34" s="19">
        <v>0</v>
      </c>
      <c r="DL34" s="19">
        <v>2</v>
      </c>
      <c r="DM34" s="19">
        <v>4</v>
      </c>
      <c r="DN34" s="19">
        <v>1</v>
      </c>
      <c r="DO34" s="19">
        <v>2</v>
      </c>
      <c r="DP34" s="19">
        <v>5</v>
      </c>
      <c r="DQ34" s="24">
        <v>1</v>
      </c>
      <c r="DR34" s="19">
        <v>4</v>
      </c>
      <c r="DS34" s="19">
        <v>6</v>
      </c>
      <c r="DT34" s="19">
        <v>4</v>
      </c>
      <c r="DU34" s="19">
        <f>7+1</f>
        <v>8</v>
      </c>
      <c r="DV34" s="19">
        <v>1</v>
      </c>
      <c r="DW34" s="19">
        <v>2</v>
      </c>
      <c r="DX34" s="19">
        <v>1</v>
      </c>
      <c r="DY34" s="19">
        <v>3</v>
      </c>
      <c r="DZ34" s="19">
        <v>1</v>
      </c>
      <c r="EA34" s="19">
        <v>1</v>
      </c>
      <c r="EB34" s="19">
        <v>5</v>
      </c>
      <c r="EC34" s="24">
        <v>2</v>
      </c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24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24"/>
      <c r="FB34" s="19">
        <v>1</v>
      </c>
      <c r="FC34" s="19">
        <v>0</v>
      </c>
      <c r="FD34" s="19">
        <v>2</v>
      </c>
      <c r="FE34" s="19">
        <v>0</v>
      </c>
      <c r="FF34" s="19">
        <v>2</v>
      </c>
      <c r="FG34" s="19">
        <v>1</v>
      </c>
      <c r="FH34" s="19">
        <v>5</v>
      </c>
      <c r="FI34" s="19">
        <f>3</f>
        <v>3</v>
      </c>
      <c r="FJ34" s="19">
        <f>3</f>
        <v>3</v>
      </c>
      <c r="FK34" s="19">
        <f>2</f>
        <v>2</v>
      </c>
      <c r="FL34" s="19">
        <f>1</f>
        <v>1</v>
      </c>
      <c r="FM34" s="24">
        <v>5</v>
      </c>
      <c r="FN34" s="23">
        <v>3</v>
      </c>
      <c r="FO34" s="19">
        <v>0</v>
      </c>
      <c r="FP34" s="19">
        <v>6</v>
      </c>
      <c r="FQ34" s="19">
        <v>2</v>
      </c>
      <c r="FR34" s="19">
        <v>1</v>
      </c>
      <c r="FS34" s="19">
        <v>7</v>
      </c>
      <c r="FT34" s="19">
        <v>4</v>
      </c>
      <c r="FU34" s="19">
        <v>2</v>
      </c>
      <c r="FV34" s="19">
        <v>7</v>
      </c>
      <c r="FW34" s="19">
        <v>4</v>
      </c>
      <c r="FX34" s="19">
        <v>3</v>
      </c>
      <c r="FY34" s="24">
        <v>4</v>
      </c>
      <c r="FZ34" s="23">
        <v>3</v>
      </c>
      <c r="GA34" s="19">
        <v>5</v>
      </c>
      <c r="GB34" s="19">
        <v>3</v>
      </c>
      <c r="GC34" s="19">
        <v>0</v>
      </c>
      <c r="GD34" s="19">
        <v>2</v>
      </c>
      <c r="GE34" s="19">
        <v>5</v>
      </c>
      <c r="GF34" s="19">
        <v>1</v>
      </c>
      <c r="GG34" s="19">
        <v>4</v>
      </c>
      <c r="GH34" s="19">
        <v>4</v>
      </c>
      <c r="GI34" s="19">
        <v>2</v>
      </c>
      <c r="GJ34" s="19">
        <v>2</v>
      </c>
      <c r="GK34" s="24">
        <v>3</v>
      </c>
      <c r="GL34" s="23">
        <v>2</v>
      </c>
      <c r="GM34" s="19">
        <v>1</v>
      </c>
      <c r="GN34" s="19">
        <v>7</v>
      </c>
      <c r="GO34" s="19">
        <v>3</v>
      </c>
      <c r="GP34" s="19">
        <v>3</v>
      </c>
      <c r="GQ34" s="19">
        <v>5</v>
      </c>
      <c r="GR34" s="19">
        <v>3</v>
      </c>
      <c r="GS34" s="19">
        <v>2</v>
      </c>
      <c r="GT34" s="19">
        <v>1</v>
      </c>
      <c r="GU34" s="19">
        <v>2</v>
      </c>
      <c r="GV34" s="19">
        <v>1</v>
      </c>
      <c r="GW34" s="24">
        <v>3</v>
      </c>
      <c r="GX34" s="24">
        <v>6</v>
      </c>
      <c r="GY34" s="24">
        <v>4</v>
      </c>
      <c r="GZ34" s="24">
        <v>2</v>
      </c>
      <c r="HA34" s="24">
        <v>2</v>
      </c>
      <c r="HB34" s="24">
        <v>0</v>
      </c>
      <c r="HC34" s="24">
        <v>2</v>
      </c>
      <c r="HD34" s="24">
        <v>2</v>
      </c>
      <c r="HE34" s="24">
        <v>8</v>
      </c>
      <c r="HF34" s="24">
        <v>7</v>
      </c>
      <c r="HG34" s="24">
        <v>4</v>
      </c>
      <c r="HH34" s="24">
        <v>11</v>
      </c>
      <c r="HI34" s="24">
        <v>7</v>
      </c>
      <c r="HJ34" s="24">
        <v>8</v>
      </c>
      <c r="HK34" s="24">
        <v>10</v>
      </c>
      <c r="HL34" s="24">
        <v>10</v>
      </c>
      <c r="HM34" s="24">
        <v>4</v>
      </c>
      <c r="HN34" s="24">
        <v>0</v>
      </c>
      <c r="HO34" s="24">
        <v>3</v>
      </c>
      <c r="HP34" s="24"/>
      <c r="HQ34" s="24"/>
      <c r="HR34" s="24"/>
      <c r="HS34" s="24"/>
      <c r="HT34" s="24"/>
      <c r="HU34" s="24"/>
    </row>
    <row r="35" spans="1:7495" x14ac:dyDescent="0.35">
      <c r="A35" s="113" t="s">
        <v>51</v>
      </c>
      <c r="B35" s="19">
        <v>0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24">
        <v>0</v>
      </c>
      <c r="N35" s="23">
        <v>0</v>
      </c>
      <c r="O35" s="19">
        <v>0</v>
      </c>
      <c r="P35" s="19">
        <v>2</v>
      </c>
      <c r="Q35" s="19">
        <v>2</v>
      </c>
      <c r="R35" s="19">
        <v>1</v>
      </c>
      <c r="S35" s="19">
        <v>0</v>
      </c>
      <c r="T35" s="19">
        <v>2</v>
      </c>
      <c r="U35" s="19">
        <v>0</v>
      </c>
      <c r="V35" s="19">
        <v>0</v>
      </c>
      <c r="W35" s="19">
        <v>0</v>
      </c>
      <c r="X35" s="19">
        <v>0</v>
      </c>
      <c r="Y35" s="24">
        <v>1</v>
      </c>
      <c r="Z35" s="23">
        <v>0</v>
      </c>
      <c r="AA35" s="19">
        <v>0</v>
      </c>
      <c r="AB35" s="19">
        <v>0</v>
      </c>
      <c r="AC35" s="19">
        <v>1</v>
      </c>
      <c r="AD35" s="19">
        <v>1</v>
      </c>
      <c r="AE35" s="19">
        <v>0</v>
      </c>
      <c r="AF35" s="19">
        <v>0</v>
      </c>
      <c r="AG35" s="19">
        <v>2</v>
      </c>
      <c r="AH35" s="19">
        <v>0</v>
      </c>
      <c r="AI35" s="19">
        <v>1</v>
      </c>
      <c r="AJ35" s="19">
        <v>2</v>
      </c>
      <c r="AK35" s="24">
        <v>2</v>
      </c>
      <c r="AL35" s="23">
        <v>0</v>
      </c>
      <c r="AM35" s="19">
        <v>2</v>
      </c>
      <c r="AN35" s="19">
        <v>1</v>
      </c>
      <c r="AO35" s="19">
        <v>0</v>
      </c>
      <c r="AP35" s="19">
        <v>1</v>
      </c>
      <c r="AQ35" s="19">
        <v>0</v>
      </c>
      <c r="AR35" s="19">
        <v>0</v>
      </c>
      <c r="AS35" s="19">
        <v>1</v>
      </c>
      <c r="AT35" s="19">
        <v>0</v>
      </c>
      <c r="AU35" s="19">
        <v>0</v>
      </c>
      <c r="AV35" s="19">
        <v>1</v>
      </c>
      <c r="AW35" s="24">
        <v>0</v>
      </c>
      <c r="AX35" s="23">
        <v>1</v>
      </c>
      <c r="AY35" s="19">
        <v>1</v>
      </c>
      <c r="AZ35" s="19">
        <v>0</v>
      </c>
      <c r="BA35" s="19">
        <v>1</v>
      </c>
      <c r="BB35" s="19">
        <v>0</v>
      </c>
      <c r="BC35" s="19">
        <v>0</v>
      </c>
      <c r="BD35" s="19">
        <v>2</v>
      </c>
      <c r="BE35" s="19">
        <v>0</v>
      </c>
      <c r="BF35" s="19">
        <v>1</v>
      </c>
      <c r="BG35" s="19">
        <v>0</v>
      </c>
      <c r="BH35" s="19">
        <v>1</v>
      </c>
      <c r="BI35" s="24">
        <v>2</v>
      </c>
      <c r="BJ35" s="23">
        <v>0</v>
      </c>
      <c r="BK35" s="19">
        <v>0</v>
      </c>
      <c r="BL35" s="19">
        <v>0</v>
      </c>
      <c r="BM35" s="19">
        <v>0</v>
      </c>
      <c r="BN35" s="19">
        <v>0</v>
      </c>
      <c r="BO35" s="19">
        <v>0</v>
      </c>
      <c r="BP35" s="19">
        <v>0</v>
      </c>
      <c r="BQ35" s="19">
        <v>0</v>
      </c>
      <c r="BR35" s="19">
        <v>0</v>
      </c>
      <c r="BS35" s="19">
        <v>0</v>
      </c>
      <c r="BT35" s="19">
        <v>0</v>
      </c>
      <c r="BU35" s="19">
        <v>0</v>
      </c>
      <c r="BV35" s="23">
        <v>0</v>
      </c>
      <c r="BW35" s="19">
        <v>0</v>
      </c>
      <c r="BX35" s="19">
        <v>0</v>
      </c>
      <c r="BY35" s="19">
        <v>0</v>
      </c>
      <c r="BZ35" s="19">
        <v>0</v>
      </c>
      <c r="CA35" s="19">
        <v>1</v>
      </c>
      <c r="CB35" s="19">
        <v>0</v>
      </c>
      <c r="CC35" s="19">
        <v>0</v>
      </c>
      <c r="CD35" s="19">
        <v>1</v>
      </c>
      <c r="CE35" s="19">
        <v>0</v>
      </c>
      <c r="CF35" s="19">
        <v>0</v>
      </c>
      <c r="CG35" s="24">
        <v>0</v>
      </c>
      <c r="CH35" s="23">
        <v>0</v>
      </c>
      <c r="CI35" s="19">
        <v>0</v>
      </c>
      <c r="CJ35" s="19">
        <v>0</v>
      </c>
      <c r="CK35" s="19">
        <v>0</v>
      </c>
      <c r="CL35" s="19">
        <v>0</v>
      </c>
      <c r="CM35" s="19">
        <v>0</v>
      </c>
      <c r="CN35" s="19">
        <v>0</v>
      </c>
      <c r="CO35" s="19">
        <v>0</v>
      </c>
      <c r="CP35" s="19">
        <v>0</v>
      </c>
      <c r="CQ35" s="19">
        <v>0</v>
      </c>
      <c r="CR35" s="19">
        <v>0</v>
      </c>
      <c r="CS35" s="24">
        <v>0</v>
      </c>
      <c r="CT35" s="23">
        <v>0</v>
      </c>
      <c r="CU35" s="19">
        <v>0</v>
      </c>
      <c r="CV35" s="19">
        <v>0</v>
      </c>
      <c r="CW35" s="19">
        <v>0</v>
      </c>
      <c r="CX35" s="19">
        <v>0</v>
      </c>
      <c r="CY35" s="19">
        <v>0</v>
      </c>
      <c r="CZ35" s="19">
        <v>0</v>
      </c>
      <c r="DA35" s="19">
        <v>0</v>
      </c>
      <c r="DB35" s="19">
        <v>0</v>
      </c>
      <c r="DC35" s="19">
        <v>0</v>
      </c>
      <c r="DD35" s="19">
        <v>0</v>
      </c>
      <c r="DE35" s="24">
        <v>0</v>
      </c>
      <c r="DF35" s="19">
        <v>0</v>
      </c>
      <c r="DG35" s="19">
        <v>0</v>
      </c>
      <c r="DH35" s="19">
        <v>0</v>
      </c>
      <c r="DI35" s="19">
        <v>0</v>
      </c>
      <c r="DJ35" s="19">
        <v>1</v>
      </c>
      <c r="DK35" s="19">
        <v>0</v>
      </c>
      <c r="DL35" s="19">
        <v>0</v>
      </c>
      <c r="DM35" s="19">
        <v>0</v>
      </c>
      <c r="DN35" s="19">
        <v>0</v>
      </c>
      <c r="DO35" s="19">
        <v>0</v>
      </c>
      <c r="DP35" s="19">
        <v>0</v>
      </c>
      <c r="DQ35" s="24">
        <v>0</v>
      </c>
      <c r="DR35" s="19">
        <v>0</v>
      </c>
      <c r="DS35" s="19">
        <v>0</v>
      </c>
      <c r="DT35" s="19">
        <v>0</v>
      </c>
      <c r="DU35" s="19">
        <v>0</v>
      </c>
      <c r="DV35" s="19">
        <v>0</v>
      </c>
      <c r="DW35" s="19">
        <v>0</v>
      </c>
      <c r="DX35" s="19">
        <v>0</v>
      </c>
      <c r="DY35" s="19">
        <v>0</v>
      </c>
      <c r="DZ35" s="19">
        <v>0</v>
      </c>
      <c r="EA35" s="19">
        <v>0</v>
      </c>
      <c r="EB35" s="19">
        <v>0</v>
      </c>
      <c r="EC35" s="24">
        <v>0</v>
      </c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24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24"/>
      <c r="FB35" s="19">
        <v>0</v>
      </c>
      <c r="FC35" s="19">
        <v>3</v>
      </c>
      <c r="FD35" s="19">
        <v>0</v>
      </c>
      <c r="FE35" s="19">
        <v>0</v>
      </c>
      <c r="FF35" s="19">
        <v>0</v>
      </c>
      <c r="FG35" s="19">
        <v>0</v>
      </c>
      <c r="FH35" s="19">
        <v>0</v>
      </c>
      <c r="FI35" s="19">
        <v>0</v>
      </c>
      <c r="FJ35" s="19">
        <v>0</v>
      </c>
      <c r="FK35" s="19">
        <v>0</v>
      </c>
      <c r="FL35" s="19">
        <v>0</v>
      </c>
      <c r="FM35" s="24">
        <v>0</v>
      </c>
      <c r="FN35" s="23">
        <v>0</v>
      </c>
      <c r="FO35" s="19">
        <v>0</v>
      </c>
      <c r="FP35" s="19">
        <v>0</v>
      </c>
      <c r="FQ35" s="19">
        <v>0</v>
      </c>
      <c r="FR35" s="19">
        <v>0</v>
      </c>
      <c r="FS35" s="19">
        <v>0</v>
      </c>
      <c r="FT35" s="19">
        <v>1</v>
      </c>
      <c r="FU35" s="19">
        <v>1</v>
      </c>
      <c r="FV35" s="19">
        <v>0</v>
      </c>
      <c r="FW35" s="19">
        <v>0</v>
      </c>
      <c r="FX35" s="19">
        <v>0</v>
      </c>
      <c r="FY35" s="24">
        <v>0</v>
      </c>
      <c r="FZ35" s="23">
        <v>0</v>
      </c>
      <c r="GA35" s="19">
        <v>0</v>
      </c>
      <c r="GB35" s="19">
        <v>0</v>
      </c>
      <c r="GC35" s="19">
        <v>0</v>
      </c>
      <c r="GD35" s="19">
        <v>0</v>
      </c>
      <c r="GE35" s="19">
        <v>0</v>
      </c>
      <c r="GF35" s="19">
        <v>0</v>
      </c>
      <c r="GG35" s="19">
        <v>1</v>
      </c>
      <c r="GH35" s="19">
        <v>0</v>
      </c>
      <c r="GI35" s="19">
        <v>0</v>
      </c>
      <c r="GJ35" s="19">
        <v>0</v>
      </c>
      <c r="GK35" s="24">
        <v>0</v>
      </c>
      <c r="GL35" s="23">
        <v>1</v>
      </c>
      <c r="GM35" s="19">
        <v>0</v>
      </c>
      <c r="GN35" s="19">
        <v>0</v>
      </c>
      <c r="GO35" s="19">
        <v>0</v>
      </c>
      <c r="GP35" s="19">
        <v>0</v>
      </c>
      <c r="GQ35" s="19">
        <v>0</v>
      </c>
      <c r="GR35" s="19">
        <v>0</v>
      </c>
      <c r="GS35" s="19">
        <v>0</v>
      </c>
      <c r="GT35" s="19">
        <v>0</v>
      </c>
      <c r="GU35" s="19">
        <v>0</v>
      </c>
      <c r="GV35" s="19">
        <v>0</v>
      </c>
      <c r="GW35" s="24">
        <v>0</v>
      </c>
      <c r="GX35" s="24">
        <v>1</v>
      </c>
      <c r="GY35" s="24">
        <v>1</v>
      </c>
      <c r="GZ35" s="24">
        <v>0</v>
      </c>
      <c r="HA35" s="24">
        <v>0</v>
      </c>
      <c r="HB35" s="24">
        <v>0</v>
      </c>
      <c r="HC35" s="24">
        <v>1</v>
      </c>
      <c r="HD35" s="24">
        <v>0</v>
      </c>
      <c r="HE35" s="24">
        <v>0</v>
      </c>
      <c r="HF35" s="24">
        <v>0</v>
      </c>
      <c r="HG35" s="24">
        <v>0</v>
      </c>
      <c r="HH35" s="24">
        <v>0</v>
      </c>
      <c r="HI35" s="24">
        <v>1</v>
      </c>
      <c r="HJ35" s="24">
        <v>0</v>
      </c>
      <c r="HK35" s="24">
        <v>0</v>
      </c>
      <c r="HL35" s="24">
        <v>0</v>
      </c>
      <c r="HM35" s="24">
        <v>0</v>
      </c>
      <c r="HN35" s="24">
        <v>0</v>
      </c>
      <c r="HO35" s="24">
        <v>0</v>
      </c>
      <c r="HP35" s="24"/>
      <c r="HQ35" s="24"/>
      <c r="HR35" s="24"/>
      <c r="HS35" s="24"/>
      <c r="HT35" s="24"/>
      <c r="HU35" s="24"/>
    </row>
    <row r="36" spans="1:7495" x14ac:dyDescent="0.35">
      <c r="A36" s="113" t="s">
        <v>52</v>
      </c>
      <c r="B36" s="19">
        <v>0</v>
      </c>
      <c r="C36" s="19">
        <v>0</v>
      </c>
      <c r="D36" s="19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24">
        <v>0</v>
      </c>
      <c r="N36" s="23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1</v>
      </c>
      <c r="W36" s="19">
        <v>0</v>
      </c>
      <c r="X36" s="19">
        <v>0</v>
      </c>
      <c r="Y36" s="24">
        <v>0</v>
      </c>
      <c r="Z36" s="23">
        <v>0</v>
      </c>
      <c r="AA36" s="19">
        <v>0</v>
      </c>
      <c r="AB36" s="19">
        <v>0</v>
      </c>
      <c r="AC36" s="19">
        <v>0</v>
      </c>
      <c r="AD36" s="19">
        <v>0</v>
      </c>
      <c r="AE36" s="19">
        <v>0</v>
      </c>
      <c r="AF36" s="19">
        <v>1</v>
      </c>
      <c r="AG36" s="19">
        <v>0</v>
      </c>
      <c r="AH36" s="19">
        <v>0</v>
      </c>
      <c r="AI36" s="19">
        <v>0</v>
      </c>
      <c r="AJ36" s="19">
        <v>1</v>
      </c>
      <c r="AK36" s="24">
        <v>0</v>
      </c>
      <c r="AL36" s="23">
        <v>0</v>
      </c>
      <c r="AM36" s="19">
        <v>1</v>
      </c>
      <c r="AN36" s="19">
        <v>0</v>
      </c>
      <c r="AO36" s="19">
        <v>2</v>
      </c>
      <c r="AP36" s="19">
        <v>1</v>
      </c>
      <c r="AQ36" s="19">
        <v>0</v>
      </c>
      <c r="AR36" s="19">
        <v>0</v>
      </c>
      <c r="AS36" s="19">
        <v>0</v>
      </c>
      <c r="AT36" s="19">
        <v>1</v>
      </c>
      <c r="AU36" s="19">
        <v>0</v>
      </c>
      <c r="AV36" s="19">
        <v>1</v>
      </c>
      <c r="AW36" s="24">
        <v>0</v>
      </c>
      <c r="AX36" s="23">
        <v>0</v>
      </c>
      <c r="AY36" s="19">
        <v>1</v>
      </c>
      <c r="AZ36" s="19">
        <v>1</v>
      </c>
      <c r="BA36" s="19">
        <v>2</v>
      </c>
      <c r="BB36" s="19">
        <v>1</v>
      </c>
      <c r="BC36" s="19">
        <v>1</v>
      </c>
      <c r="BD36" s="19">
        <v>1</v>
      </c>
      <c r="BE36" s="19">
        <v>0</v>
      </c>
      <c r="BF36" s="19">
        <v>0</v>
      </c>
      <c r="BG36" s="19">
        <v>1</v>
      </c>
      <c r="BH36" s="19">
        <v>0</v>
      </c>
      <c r="BI36" s="24">
        <v>0</v>
      </c>
      <c r="BJ36" s="23">
        <v>0</v>
      </c>
      <c r="BK36" s="19">
        <v>0</v>
      </c>
      <c r="BL36" s="19">
        <v>2</v>
      </c>
      <c r="BM36" s="19">
        <v>0</v>
      </c>
      <c r="BN36" s="19">
        <v>0</v>
      </c>
      <c r="BO36" s="19">
        <v>3</v>
      </c>
      <c r="BP36" s="19">
        <v>2</v>
      </c>
      <c r="BQ36" s="19">
        <v>0</v>
      </c>
      <c r="BR36" s="19">
        <v>1</v>
      </c>
      <c r="BS36" s="19">
        <v>2</v>
      </c>
      <c r="BT36" s="19">
        <v>0</v>
      </c>
      <c r="BU36" s="19">
        <v>0</v>
      </c>
      <c r="BV36" s="23">
        <v>0</v>
      </c>
      <c r="BW36" s="19">
        <v>0</v>
      </c>
      <c r="BX36" s="19">
        <v>0</v>
      </c>
      <c r="BY36" s="19">
        <v>0</v>
      </c>
      <c r="BZ36" s="19">
        <v>0</v>
      </c>
      <c r="CA36" s="19">
        <v>0</v>
      </c>
      <c r="CB36" s="19">
        <v>0</v>
      </c>
      <c r="CC36" s="19">
        <v>0</v>
      </c>
      <c r="CD36" s="19">
        <v>1</v>
      </c>
      <c r="CE36" s="19">
        <v>0</v>
      </c>
      <c r="CF36" s="19">
        <v>0</v>
      </c>
      <c r="CG36" s="24">
        <v>0</v>
      </c>
      <c r="CH36" s="23">
        <v>0</v>
      </c>
      <c r="CI36" s="19">
        <v>0</v>
      </c>
      <c r="CJ36" s="19">
        <v>0</v>
      </c>
      <c r="CK36" s="19">
        <v>0</v>
      </c>
      <c r="CL36" s="19">
        <v>0</v>
      </c>
      <c r="CM36" s="19">
        <v>0</v>
      </c>
      <c r="CN36" s="19">
        <v>0</v>
      </c>
      <c r="CO36" s="19">
        <v>0</v>
      </c>
      <c r="CP36" s="19">
        <v>0</v>
      </c>
      <c r="CQ36" s="19">
        <v>0</v>
      </c>
      <c r="CR36" s="19">
        <v>0</v>
      </c>
      <c r="CS36" s="24">
        <v>0</v>
      </c>
      <c r="CT36" s="23">
        <v>0</v>
      </c>
      <c r="CU36" s="19">
        <v>0</v>
      </c>
      <c r="CV36" s="19">
        <v>0</v>
      </c>
      <c r="CW36" s="19">
        <v>0</v>
      </c>
      <c r="CX36" s="19">
        <v>0</v>
      </c>
      <c r="CY36" s="19">
        <v>0</v>
      </c>
      <c r="CZ36" s="19">
        <v>0</v>
      </c>
      <c r="DA36" s="19">
        <v>0</v>
      </c>
      <c r="DB36" s="19">
        <v>0</v>
      </c>
      <c r="DC36" s="19">
        <v>0</v>
      </c>
      <c r="DD36" s="19">
        <v>0</v>
      </c>
      <c r="DE36" s="24">
        <v>0</v>
      </c>
      <c r="DF36" s="19">
        <v>0</v>
      </c>
      <c r="DG36" s="19">
        <v>0</v>
      </c>
      <c r="DH36" s="19">
        <v>0</v>
      </c>
      <c r="DI36" s="19">
        <v>0</v>
      </c>
      <c r="DJ36" s="19">
        <v>0</v>
      </c>
      <c r="DK36" s="19">
        <v>0</v>
      </c>
      <c r="DL36" s="19">
        <v>0</v>
      </c>
      <c r="DM36" s="19">
        <v>0</v>
      </c>
      <c r="DN36" s="19">
        <v>0</v>
      </c>
      <c r="DO36" s="19">
        <v>0</v>
      </c>
      <c r="DP36" s="19">
        <v>0</v>
      </c>
      <c r="DQ36" s="24">
        <v>0</v>
      </c>
      <c r="DR36" s="19">
        <f>0+1</f>
        <v>1</v>
      </c>
      <c r="DS36" s="19">
        <v>1</v>
      </c>
      <c r="DT36" s="19">
        <v>0</v>
      </c>
      <c r="DU36" s="19">
        <v>0</v>
      </c>
      <c r="DV36" s="19">
        <v>0</v>
      </c>
      <c r="DW36" s="19">
        <v>0</v>
      </c>
      <c r="DX36" s="19">
        <v>0</v>
      </c>
      <c r="DY36" s="19">
        <v>0</v>
      </c>
      <c r="DZ36" s="19">
        <v>0</v>
      </c>
      <c r="EA36" s="19">
        <v>0</v>
      </c>
      <c r="EB36" s="19">
        <v>0</v>
      </c>
      <c r="EC36" s="24">
        <v>0</v>
      </c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24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24"/>
      <c r="FB36" s="19">
        <v>0</v>
      </c>
      <c r="FC36" s="19">
        <v>0</v>
      </c>
      <c r="FD36" s="19">
        <v>0</v>
      </c>
      <c r="FE36" s="19">
        <v>0</v>
      </c>
      <c r="FF36" s="19">
        <v>0</v>
      </c>
      <c r="FG36" s="19">
        <v>0</v>
      </c>
      <c r="FH36" s="19">
        <v>0</v>
      </c>
      <c r="FI36" s="19">
        <v>0</v>
      </c>
      <c r="FJ36" s="19">
        <v>0</v>
      </c>
      <c r="FK36" s="19">
        <v>0</v>
      </c>
      <c r="FL36" s="19">
        <v>0</v>
      </c>
      <c r="FM36" s="24">
        <v>0</v>
      </c>
      <c r="FN36" s="23">
        <v>0</v>
      </c>
      <c r="FO36" s="19">
        <v>0</v>
      </c>
      <c r="FP36" s="19">
        <v>0</v>
      </c>
      <c r="FQ36" s="19">
        <v>0</v>
      </c>
      <c r="FR36" s="19">
        <v>0</v>
      </c>
      <c r="FS36" s="19">
        <v>0</v>
      </c>
      <c r="FT36" s="19">
        <v>0</v>
      </c>
      <c r="FU36" s="19">
        <v>0</v>
      </c>
      <c r="FV36" s="19">
        <v>0</v>
      </c>
      <c r="FW36" s="19">
        <v>0</v>
      </c>
      <c r="FX36" s="19">
        <v>0</v>
      </c>
      <c r="FY36" s="24">
        <v>0</v>
      </c>
      <c r="FZ36" s="23">
        <v>0</v>
      </c>
      <c r="GA36" s="19">
        <v>0</v>
      </c>
      <c r="GB36" s="19">
        <v>0</v>
      </c>
      <c r="GC36" s="19">
        <v>0</v>
      </c>
      <c r="GD36" s="19">
        <v>0</v>
      </c>
      <c r="GE36" s="19">
        <v>0</v>
      </c>
      <c r="GF36" s="19">
        <v>0</v>
      </c>
      <c r="GG36" s="19">
        <v>0</v>
      </c>
      <c r="GH36" s="19">
        <v>0</v>
      </c>
      <c r="GI36" s="19">
        <v>0</v>
      </c>
      <c r="GJ36" s="19">
        <v>0</v>
      </c>
      <c r="GK36" s="24">
        <v>0</v>
      </c>
      <c r="GL36" s="23">
        <v>0</v>
      </c>
      <c r="GM36" s="19">
        <v>0</v>
      </c>
      <c r="GN36" s="19">
        <v>0</v>
      </c>
      <c r="GO36" s="19">
        <v>0</v>
      </c>
      <c r="GP36" s="19">
        <v>0</v>
      </c>
      <c r="GQ36" s="19">
        <v>0</v>
      </c>
      <c r="GR36" s="19">
        <v>0</v>
      </c>
      <c r="GS36" s="19">
        <v>0</v>
      </c>
      <c r="GT36" s="19">
        <v>0</v>
      </c>
      <c r="GU36" s="19">
        <v>0</v>
      </c>
      <c r="GV36" s="19">
        <v>0</v>
      </c>
      <c r="GW36" s="24">
        <v>0</v>
      </c>
      <c r="GX36" s="24">
        <v>0</v>
      </c>
      <c r="GY36" s="24">
        <v>0</v>
      </c>
      <c r="GZ36" s="24">
        <v>0</v>
      </c>
      <c r="HA36" s="24">
        <v>1</v>
      </c>
      <c r="HB36" s="24">
        <v>0</v>
      </c>
      <c r="HC36" s="24">
        <v>0</v>
      </c>
      <c r="HD36" s="24">
        <v>0</v>
      </c>
      <c r="HE36" s="24">
        <v>0</v>
      </c>
      <c r="HF36" s="24">
        <v>0</v>
      </c>
      <c r="HG36" s="24">
        <v>0</v>
      </c>
      <c r="HH36" s="24">
        <v>0</v>
      </c>
      <c r="HI36" s="24">
        <v>1</v>
      </c>
      <c r="HJ36" s="24">
        <v>0</v>
      </c>
      <c r="HK36" s="24">
        <v>0</v>
      </c>
      <c r="HL36" s="24">
        <v>0</v>
      </c>
      <c r="HM36" s="24">
        <v>0</v>
      </c>
      <c r="HN36" s="24">
        <v>0</v>
      </c>
      <c r="HO36" s="24">
        <v>0</v>
      </c>
      <c r="HP36" s="24"/>
      <c r="HQ36" s="24"/>
      <c r="HR36" s="24"/>
      <c r="HS36" s="24"/>
      <c r="HT36" s="24"/>
      <c r="HU36" s="24"/>
    </row>
    <row r="37" spans="1:7495" ht="15" customHeight="1" x14ac:dyDescent="0.35">
      <c r="A37" s="113" t="s">
        <v>53</v>
      </c>
      <c r="B37" s="19">
        <v>0</v>
      </c>
      <c r="C37" s="19">
        <v>1</v>
      </c>
      <c r="D37" s="19">
        <v>0</v>
      </c>
      <c r="E37" s="19">
        <v>2</v>
      </c>
      <c r="F37" s="19">
        <v>0</v>
      </c>
      <c r="G37" s="19">
        <v>0</v>
      </c>
      <c r="H37" s="19">
        <v>1</v>
      </c>
      <c r="I37" s="19">
        <v>1</v>
      </c>
      <c r="J37" s="19">
        <v>0</v>
      </c>
      <c r="K37" s="19">
        <v>0</v>
      </c>
      <c r="L37" s="19">
        <v>1</v>
      </c>
      <c r="M37" s="24">
        <v>4</v>
      </c>
      <c r="N37" s="23">
        <v>0</v>
      </c>
      <c r="O37" s="19">
        <v>0</v>
      </c>
      <c r="P37" s="19">
        <v>4</v>
      </c>
      <c r="Q37" s="19">
        <v>0</v>
      </c>
      <c r="R37" s="19">
        <v>0</v>
      </c>
      <c r="S37" s="19">
        <v>1</v>
      </c>
      <c r="T37" s="19">
        <v>2</v>
      </c>
      <c r="U37" s="19">
        <v>0</v>
      </c>
      <c r="V37" s="19">
        <v>3</v>
      </c>
      <c r="W37" s="19">
        <v>1</v>
      </c>
      <c r="X37" s="19">
        <v>1</v>
      </c>
      <c r="Y37" s="24">
        <v>3</v>
      </c>
      <c r="Z37" s="23">
        <v>1</v>
      </c>
      <c r="AA37" s="19">
        <v>2</v>
      </c>
      <c r="AB37" s="19">
        <v>3</v>
      </c>
      <c r="AC37" s="19">
        <v>0</v>
      </c>
      <c r="AD37" s="19">
        <v>0</v>
      </c>
      <c r="AE37" s="19">
        <v>0</v>
      </c>
      <c r="AF37" s="19">
        <v>1</v>
      </c>
      <c r="AG37" s="19">
        <v>3</v>
      </c>
      <c r="AH37" s="19">
        <v>2</v>
      </c>
      <c r="AI37" s="19">
        <v>1</v>
      </c>
      <c r="AJ37" s="19">
        <v>3</v>
      </c>
      <c r="AK37" s="24">
        <v>2</v>
      </c>
      <c r="AL37" s="23">
        <v>0</v>
      </c>
      <c r="AM37" s="19">
        <v>3</v>
      </c>
      <c r="AN37" s="19">
        <v>1</v>
      </c>
      <c r="AO37" s="19">
        <v>3</v>
      </c>
      <c r="AP37" s="19">
        <v>3</v>
      </c>
      <c r="AQ37" s="19">
        <v>0</v>
      </c>
      <c r="AR37" s="19">
        <v>1</v>
      </c>
      <c r="AS37" s="19">
        <v>0</v>
      </c>
      <c r="AT37" s="19">
        <v>1</v>
      </c>
      <c r="AU37" s="19">
        <v>0</v>
      </c>
      <c r="AV37" s="19">
        <v>2</v>
      </c>
      <c r="AW37" s="24">
        <v>1</v>
      </c>
      <c r="AX37" s="23">
        <v>0</v>
      </c>
      <c r="AY37" s="19">
        <v>1</v>
      </c>
      <c r="AZ37" s="19">
        <v>3</v>
      </c>
      <c r="BA37" s="19">
        <v>4</v>
      </c>
      <c r="BB37" s="19">
        <v>3</v>
      </c>
      <c r="BC37" s="19">
        <v>1</v>
      </c>
      <c r="BD37" s="19">
        <v>5</v>
      </c>
      <c r="BE37" s="19">
        <v>1</v>
      </c>
      <c r="BF37" s="19">
        <v>2</v>
      </c>
      <c r="BG37" s="19">
        <v>2</v>
      </c>
      <c r="BH37" s="19">
        <v>2</v>
      </c>
      <c r="BI37" s="24">
        <v>2</v>
      </c>
      <c r="BJ37" s="23">
        <v>6</v>
      </c>
      <c r="BK37" s="19">
        <v>0</v>
      </c>
      <c r="BL37" s="19">
        <v>0</v>
      </c>
      <c r="BM37" s="19">
        <v>1</v>
      </c>
      <c r="BN37" s="19">
        <v>0</v>
      </c>
      <c r="BO37" s="19">
        <v>0</v>
      </c>
      <c r="BP37" s="19">
        <v>0</v>
      </c>
      <c r="BQ37" s="19">
        <v>0</v>
      </c>
      <c r="BR37" s="19">
        <v>0</v>
      </c>
      <c r="BS37" s="19">
        <v>0</v>
      </c>
      <c r="BT37" s="19">
        <v>2</v>
      </c>
      <c r="BU37" s="19">
        <v>1</v>
      </c>
      <c r="BV37" s="23">
        <v>2</v>
      </c>
      <c r="BW37" s="19">
        <v>1</v>
      </c>
      <c r="BX37" s="19">
        <v>1</v>
      </c>
      <c r="BY37" s="19">
        <v>1</v>
      </c>
      <c r="BZ37" s="19">
        <v>3</v>
      </c>
      <c r="CA37" s="19">
        <v>4</v>
      </c>
      <c r="CB37" s="19">
        <v>2</v>
      </c>
      <c r="CC37" s="19">
        <v>0</v>
      </c>
      <c r="CD37" s="19">
        <v>0</v>
      </c>
      <c r="CE37" s="19">
        <v>1</v>
      </c>
      <c r="CF37" s="19">
        <v>1</v>
      </c>
      <c r="CG37" s="24">
        <v>1</v>
      </c>
      <c r="CH37" s="23">
        <v>0</v>
      </c>
      <c r="CI37" s="19">
        <v>1</v>
      </c>
      <c r="CJ37" s="19">
        <v>0</v>
      </c>
      <c r="CK37" s="19">
        <v>1</v>
      </c>
      <c r="CL37" s="19">
        <v>0</v>
      </c>
      <c r="CM37" s="19">
        <v>1</v>
      </c>
      <c r="CN37" s="19">
        <v>1</v>
      </c>
      <c r="CO37" s="19">
        <f>SUM(2+0)</f>
        <v>2</v>
      </c>
      <c r="CP37" s="19">
        <v>0</v>
      </c>
      <c r="CQ37" s="19">
        <v>2</v>
      </c>
      <c r="CR37" s="19">
        <v>2</v>
      </c>
      <c r="CS37" s="24">
        <v>3</v>
      </c>
      <c r="CT37" s="23">
        <v>0</v>
      </c>
      <c r="CU37" s="19">
        <v>0</v>
      </c>
      <c r="CV37" s="19">
        <v>0</v>
      </c>
      <c r="CW37" s="19">
        <v>0</v>
      </c>
      <c r="CX37" s="19">
        <v>1</v>
      </c>
      <c r="CY37" s="19">
        <v>0</v>
      </c>
      <c r="CZ37" s="19">
        <v>2</v>
      </c>
      <c r="DA37" s="19">
        <v>3</v>
      </c>
      <c r="DB37" s="19">
        <v>0</v>
      </c>
      <c r="DC37" s="19">
        <v>1</v>
      </c>
      <c r="DD37" s="19">
        <v>3</v>
      </c>
      <c r="DE37" s="24">
        <v>1</v>
      </c>
      <c r="DF37" s="19">
        <v>1</v>
      </c>
      <c r="DG37" s="19">
        <v>2</v>
      </c>
      <c r="DH37" s="19">
        <v>2</v>
      </c>
      <c r="DI37" s="19">
        <v>1</v>
      </c>
      <c r="DJ37" s="19">
        <v>1</v>
      </c>
      <c r="DK37" s="19">
        <v>0</v>
      </c>
      <c r="DL37" s="19">
        <v>1</v>
      </c>
      <c r="DM37" s="19">
        <v>2</v>
      </c>
      <c r="DN37" s="19">
        <v>2</v>
      </c>
      <c r="DO37" s="19">
        <v>1</v>
      </c>
      <c r="DP37" s="19">
        <v>0</v>
      </c>
      <c r="DQ37" s="24">
        <v>0</v>
      </c>
      <c r="DR37" s="19">
        <v>2</v>
      </c>
      <c r="DS37" s="19">
        <v>1</v>
      </c>
      <c r="DT37" s="19">
        <v>1</v>
      </c>
      <c r="DU37" s="19">
        <v>0</v>
      </c>
      <c r="DV37" s="19">
        <v>1</v>
      </c>
      <c r="DW37" s="19">
        <v>2</v>
      </c>
      <c r="DX37" s="19">
        <v>1</v>
      </c>
      <c r="DY37" s="19">
        <v>1</v>
      </c>
      <c r="DZ37" s="19">
        <v>0</v>
      </c>
      <c r="EA37" s="19">
        <v>0</v>
      </c>
      <c r="EB37" s="19">
        <v>1</v>
      </c>
      <c r="EC37" s="24">
        <v>1</v>
      </c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24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24"/>
      <c r="FB37" s="19">
        <v>0</v>
      </c>
      <c r="FC37" s="19">
        <v>0</v>
      </c>
      <c r="FD37" s="19">
        <v>0</v>
      </c>
      <c r="FE37" s="19">
        <v>0</v>
      </c>
      <c r="FF37" s="19">
        <v>1</v>
      </c>
      <c r="FG37" s="19">
        <v>0</v>
      </c>
      <c r="FH37" s="19">
        <v>0</v>
      </c>
      <c r="FI37" s="19">
        <v>0</v>
      </c>
      <c r="FJ37" s="19">
        <v>0</v>
      </c>
      <c r="FK37" s="19">
        <v>1</v>
      </c>
      <c r="FL37" s="19">
        <v>0</v>
      </c>
      <c r="FM37" s="24">
        <f>1+1</f>
        <v>2</v>
      </c>
      <c r="FN37" s="23">
        <v>0</v>
      </c>
      <c r="FO37" s="19">
        <v>0</v>
      </c>
      <c r="FP37" s="19">
        <v>0</v>
      </c>
      <c r="FQ37" s="19">
        <v>0</v>
      </c>
      <c r="FR37" s="19">
        <v>0</v>
      </c>
      <c r="FS37" s="19">
        <v>0</v>
      </c>
      <c r="FT37" s="19">
        <v>3</v>
      </c>
      <c r="FU37" s="19">
        <v>1</v>
      </c>
      <c r="FV37" s="19">
        <v>2</v>
      </c>
      <c r="FW37" s="19">
        <v>3</v>
      </c>
      <c r="FX37" s="19">
        <v>2</v>
      </c>
      <c r="FY37" s="24">
        <v>0</v>
      </c>
      <c r="FZ37" s="23">
        <v>2</v>
      </c>
      <c r="GA37" s="19">
        <v>0</v>
      </c>
      <c r="GB37" s="19">
        <v>2</v>
      </c>
      <c r="GC37" s="19">
        <v>0</v>
      </c>
      <c r="GD37" s="19">
        <v>1</v>
      </c>
      <c r="GE37" s="19">
        <v>1</v>
      </c>
      <c r="GF37" s="19">
        <v>1</v>
      </c>
      <c r="GG37" s="19">
        <v>0</v>
      </c>
      <c r="GH37" s="19">
        <v>0</v>
      </c>
      <c r="GI37" s="19">
        <v>0</v>
      </c>
      <c r="GJ37" s="19">
        <v>1</v>
      </c>
      <c r="GK37" s="24">
        <v>1</v>
      </c>
      <c r="GL37" s="23">
        <v>2</v>
      </c>
      <c r="GM37" s="19">
        <v>0</v>
      </c>
      <c r="GN37" s="19">
        <v>1</v>
      </c>
      <c r="GO37" s="19">
        <v>2</v>
      </c>
      <c r="GP37" s="19">
        <v>0</v>
      </c>
      <c r="GQ37" s="19">
        <v>0</v>
      </c>
      <c r="GR37" s="19">
        <v>1</v>
      </c>
      <c r="GS37" s="19">
        <v>0</v>
      </c>
      <c r="GT37" s="19">
        <v>0</v>
      </c>
      <c r="GU37" s="19">
        <v>1</v>
      </c>
      <c r="GV37" s="19">
        <v>0</v>
      </c>
      <c r="GW37" s="24">
        <v>0</v>
      </c>
      <c r="GX37" s="24">
        <v>2</v>
      </c>
      <c r="GY37" s="24">
        <v>2</v>
      </c>
      <c r="GZ37" s="24">
        <v>0</v>
      </c>
      <c r="HA37" s="24">
        <v>1</v>
      </c>
      <c r="HB37" s="24">
        <v>0</v>
      </c>
      <c r="HC37" s="24">
        <v>1</v>
      </c>
      <c r="HD37" s="24">
        <v>1</v>
      </c>
      <c r="HE37" s="24">
        <v>0</v>
      </c>
      <c r="HF37" s="24">
        <v>0</v>
      </c>
      <c r="HG37" s="24">
        <v>0</v>
      </c>
      <c r="HH37" s="24">
        <v>1</v>
      </c>
      <c r="HI37" s="24">
        <v>2</v>
      </c>
      <c r="HJ37" s="24">
        <v>0</v>
      </c>
      <c r="HK37" s="24">
        <v>0</v>
      </c>
      <c r="HL37" s="24">
        <v>2</v>
      </c>
      <c r="HM37" s="24">
        <v>0</v>
      </c>
      <c r="HN37" s="24">
        <v>0</v>
      </c>
      <c r="HO37" s="24">
        <v>0</v>
      </c>
      <c r="HP37" s="24"/>
      <c r="HQ37" s="24"/>
      <c r="HR37" s="24"/>
      <c r="HS37" s="24"/>
      <c r="HT37" s="24"/>
      <c r="HU37" s="24"/>
    </row>
    <row r="38" spans="1:7495" ht="15" customHeight="1" x14ac:dyDescent="0.35">
      <c r="A38" s="114" t="s">
        <v>54</v>
      </c>
      <c r="B38" s="19">
        <v>0</v>
      </c>
      <c r="C38" s="19">
        <v>0</v>
      </c>
      <c r="D38" s="19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24">
        <v>0</v>
      </c>
      <c r="N38" s="23">
        <v>0</v>
      </c>
      <c r="O38" s="19">
        <v>0</v>
      </c>
      <c r="P38" s="19">
        <v>0</v>
      </c>
      <c r="Q38" s="19">
        <v>0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24">
        <v>0</v>
      </c>
      <c r="Z38" s="23">
        <v>0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v>0</v>
      </c>
      <c r="AK38" s="24">
        <v>0</v>
      </c>
      <c r="AL38" s="23">
        <v>0</v>
      </c>
      <c r="AM38" s="19">
        <v>0</v>
      </c>
      <c r="AN38" s="19">
        <v>0</v>
      </c>
      <c r="AO38" s="19">
        <v>0</v>
      </c>
      <c r="AP38" s="19">
        <v>0</v>
      </c>
      <c r="AQ38" s="19">
        <v>0</v>
      </c>
      <c r="AR38" s="19">
        <v>0</v>
      </c>
      <c r="AS38" s="19">
        <v>0</v>
      </c>
      <c r="AT38" s="19">
        <v>0</v>
      </c>
      <c r="AU38" s="19">
        <v>0</v>
      </c>
      <c r="AV38" s="19">
        <v>0</v>
      </c>
      <c r="AW38" s="24">
        <v>0</v>
      </c>
      <c r="AX38" s="23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0</v>
      </c>
      <c r="BD38" s="19">
        <v>0</v>
      </c>
      <c r="BE38" s="19">
        <v>1</v>
      </c>
      <c r="BF38" s="19">
        <v>0</v>
      </c>
      <c r="BG38" s="19">
        <v>0</v>
      </c>
      <c r="BH38" s="19">
        <v>0</v>
      </c>
      <c r="BI38" s="24">
        <v>0</v>
      </c>
      <c r="BJ38" s="23">
        <v>0</v>
      </c>
      <c r="BK38" s="19">
        <v>0</v>
      </c>
      <c r="BL38" s="19">
        <v>0</v>
      </c>
      <c r="BM38" s="19">
        <v>0</v>
      </c>
      <c r="BN38" s="19">
        <v>0</v>
      </c>
      <c r="BO38" s="19">
        <v>0</v>
      </c>
      <c r="BP38" s="19">
        <v>0</v>
      </c>
      <c r="BQ38" s="19">
        <v>0</v>
      </c>
      <c r="BR38" s="19">
        <v>0</v>
      </c>
      <c r="BS38" s="19">
        <v>0</v>
      </c>
      <c r="BT38" s="19">
        <v>0</v>
      </c>
      <c r="BU38" s="19">
        <v>0</v>
      </c>
      <c r="BV38" s="23">
        <v>0</v>
      </c>
      <c r="BW38" s="19">
        <v>0</v>
      </c>
      <c r="BX38" s="19">
        <v>0</v>
      </c>
      <c r="BY38" s="19">
        <v>0</v>
      </c>
      <c r="BZ38" s="19">
        <v>1</v>
      </c>
      <c r="CA38" s="19">
        <v>0</v>
      </c>
      <c r="CB38" s="19">
        <v>0</v>
      </c>
      <c r="CC38" s="19">
        <v>0</v>
      </c>
      <c r="CD38" s="19">
        <v>0</v>
      </c>
      <c r="CE38" s="19">
        <v>0</v>
      </c>
      <c r="CF38" s="19">
        <v>0</v>
      </c>
      <c r="CG38" s="24">
        <v>0</v>
      </c>
      <c r="CH38" s="23">
        <v>0</v>
      </c>
      <c r="CI38" s="19">
        <v>1</v>
      </c>
      <c r="CJ38" s="19">
        <v>0</v>
      </c>
      <c r="CK38" s="19">
        <v>0</v>
      </c>
      <c r="CL38" s="19">
        <v>0</v>
      </c>
      <c r="CM38" s="19">
        <v>0</v>
      </c>
      <c r="CN38" s="19">
        <v>1</v>
      </c>
      <c r="CO38" s="19">
        <f>SUM(1+0)</f>
        <v>1</v>
      </c>
      <c r="CP38" s="19">
        <v>4</v>
      </c>
      <c r="CQ38" s="19">
        <v>1</v>
      </c>
      <c r="CR38" s="19">
        <v>0</v>
      </c>
      <c r="CS38" s="24">
        <v>0</v>
      </c>
      <c r="CT38" s="23">
        <v>0</v>
      </c>
      <c r="CU38" s="19">
        <v>1</v>
      </c>
      <c r="CV38" s="19">
        <v>0</v>
      </c>
      <c r="CW38" s="19">
        <v>0</v>
      </c>
      <c r="CX38" s="19">
        <v>0</v>
      </c>
      <c r="CY38" s="19">
        <v>0</v>
      </c>
      <c r="CZ38" s="19">
        <v>0</v>
      </c>
      <c r="DA38" s="19">
        <v>1</v>
      </c>
      <c r="DB38" s="19">
        <v>0</v>
      </c>
      <c r="DC38" s="19">
        <v>0</v>
      </c>
      <c r="DD38" s="19">
        <v>0</v>
      </c>
      <c r="DE38" s="24">
        <v>0</v>
      </c>
      <c r="DF38" s="19">
        <v>1</v>
      </c>
      <c r="DG38" s="19">
        <v>1</v>
      </c>
      <c r="DH38" s="19">
        <v>0</v>
      </c>
      <c r="DI38" s="19">
        <v>1</v>
      </c>
      <c r="DJ38" s="19">
        <v>0</v>
      </c>
      <c r="DK38" s="19">
        <v>0</v>
      </c>
      <c r="DL38" s="19">
        <v>0</v>
      </c>
      <c r="DM38" s="19">
        <v>0</v>
      </c>
      <c r="DN38" s="19">
        <v>0</v>
      </c>
      <c r="DO38" s="19">
        <v>0</v>
      </c>
      <c r="DP38" s="19">
        <v>1</v>
      </c>
      <c r="DQ38" s="24">
        <v>0</v>
      </c>
      <c r="DR38" s="19">
        <v>0</v>
      </c>
      <c r="DS38" s="19">
        <v>0</v>
      </c>
      <c r="DT38" s="19">
        <v>0</v>
      </c>
      <c r="DU38" s="19">
        <v>0</v>
      </c>
      <c r="DV38" s="19">
        <v>0</v>
      </c>
      <c r="DW38" s="19">
        <v>0</v>
      </c>
      <c r="DX38" s="19">
        <v>0</v>
      </c>
      <c r="DY38" s="19">
        <v>0</v>
      </c>
      <c r="DZ38" s="19">
        <v>0</v>
      </c>
      <c r="EA38" s="19">
        <v>0</v>
      </c>
      <c r="EB38" s="19">
        <v>0</v>
      </c>
      <c r="EC38" s="24">
        <v>0</v>
      </c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24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24"/>
      <c r="FB38" s="19">
        <v>0</v>
      </c>
      <c r="FC38" s="19">
        <v>0</v>
      </c>
      <c r="FD38" s="19">
        <v>0</v>
      </c>
      <c r="FE38" s="19">
        <v>0</v>
      </c>
      <c r="FF38" s="19">
        <v>0</v>
      </c>
      <c r="FG38" s="19">
        <v>0</v>
      </c>
      <c r="FH38" s="19">
        <v>0</v>
      </c>
      <c r="FI38" s="19">
        <v>0</v>
      </c>
      <c r="FJ38" s="19">
        <v>0</v>
      </c>
      <c r="FK38" s="19">
        <v>0</v>
      </c>
      <c r="FL38" s="19">
        <v>0</v>
      </c>
      <c r="FM38" s="24">
        <v>0</v>
      </c>
      <c r="FN38" s="23">
        <v>0</v>
      </c>
      <c r="FO38" s="19">
        <v>0</v>
      </c>
      <c r="FP38" s="19">
        <v>0</v>
      </c>
      <c r="FQ38" s="19">
        <v>0</v>
      </c>
      <c r="FR38" s="19">
        <v>0</v>
      </c>
      <c r="FS38" s="19">
        <v>0</v>
      </c>
      <c r="FT38" s="19">
        <v>0</v>
      </c>
      <c r="FU38" s="19">
        <v>0</v>
      </c>
      <c r="FV38" s="19">
        <v>0</v>
      </c>
      <c r="FW38" s="19">
        <v>0</v>
      </c>
      <c r="FX38" s="19">
        <v>0</v>
      </c>
      <c r="FY38" s="24">
        <v>0</v>
      </c>
      <c r="FZ38" s="23">
        <v>0</v>
      </c>
      <c r="GA38" s="19">
        <v>0</v>
      </c>
      <c r="GB38" s="19">
        <v>0</v>
      </c>
      <c r="GC38" s="19">
        <v>0</v>
      </c>
      <c r="GD38" s="19">
        <v>0</v>
      </c>
      <c r="GE38" s="19">
        <v>0</v>
      </c>
      <c r="GF38" s="19">
        <v>0</v>
      </c>
      <c r="GG38" s="19">
        <v>0</v>
      </c>
      <c r="GH38" s="19">
        <v>0</v>
      </c>
      <c r="GI38" s="19">
        <v>0</v>
      </c>
      <c r="GJ38" s="19">
        <v>0</v>
      </c>
      <c r="GK38" s="24">
        <v>0</v>
      </c>
      <c r="GL38" s="23">
        <v>0</v>
      </c>
      <c r="GM38" s="19">
        <v>0</v>
      </c>
      <c r="GN38" s="19">
        <v>0</v>
      </c>
      <c r="GO38" s="19">
        <v>0</v>
      </c>
      <c r="GP38" s="19">
        <v>0</v>
      </c>
      <c r="GQ38" s="19">
        <v>0</v>
      </c>
      <c r="GR38" s="19">
        <v>0</v>
      </c>
      <c r="GS38" s="19">
        <v>0</v>
      </c>
      <c r="GT38" s="19">
        <v>0</v>
      </c>
      <c r="GU38" s="19">
        <v>0</v>
      </c>
      <c r="GV38" s="19">
        <v>0</v>
      </c>
      <c r="GW38" s="24">
        <v>0</v>
      </c>
      <c r="GX38" s="24">
        <v>0</v>
      </c>
      <c r="GY38" s="24">
        <v>0</v>
      </c>
      <c r="GZ38" s="24">
        <v>0</v>
      </c>
      <c r="HA38" s="24">
        <v>0</v>
      </c>
      <c r="HB38" s="24">
        <v>0</v>
      </c>
      <c r="HC38" s="24">
        <v>0</v>
      </c>
      <c r="HD38" s="24">
        <v>0</v>
      </c>
      <c r="HE38" s="24">
        <v>0</v>
      </c>
      <c r="HF38" s="24">
        <v>0</v>
      </c>
      <c r="HG38" s="24">
        <v>0</v>
      </c>
      <c r="HH38" s="24">
        <v>0</v>
      </c>
      <c r="HI38" s="24">
        <v>0</v>
      </c>
      <c r="HJ38" s="24">
        <v>0</v>
      </c>
      <c r="HK38" s="24">
        <v>0</v>
      </c>
      <c r="HL38" s="24">
        <v>0</v>
      </c>
      <c r="HM38" s="24">
        <v>0</v>
      </c>
      <c r="HN38" s="24">
        <v>0</v>
      </c>
      <c r="HO38" s="24">
        <v>0</v>
      </c>
      <c r="HP38" s="24"/>
      <c r="HQ38" s="24"/>
      <c r="HR38" s="24"/>
      <c r="HS38" s="24"/>
      <c r="HT38" s="24"/>
      <c r="HU38" s="24"/>
    </row>
    <row r="39" spans="1:7495" s="1" customFormat="1" ht="15" thickBot="1" x14ac:dyDescent="0.4">
      <c r="A39" s="11" t="s">
        <v>55</v>
      </c>
      <c r="B39" s="9">
        <f>SUM(B26:B38)</f>
        <v>5</v>
      </c>
      <c r="C39" s="9">
        <f t="shared" ref="C39:M39" si="37">SUM(C26:C38)</f>
        <v>5</v>
      </c>
      <c r="D39" s="9">
        <f t="shared" si="37"/>
        <v>4</v>
      </c>
      <c r="E39" s="9">
        <f t="shared" si="37"/>
        <v>4</v>
      </c>
      <c r="F39" s="9">
        <f t="shared" si="37"/>
        <v>2</v>
      </c>
      <c r="G39" s="9">
        <f t="shared" si="37"/>
        <v>1</v>
      </c>
      <c r="H39" s="9">
        <f t="shared" si="37"/>
        <v>6</v>
      </c>
      <c r="I39" s="9">
        <f t="shared" si="37"/>
        <v>1</v>
      </c>
      <c r="J39" s="9">
        <f t="shared" si="37"/>
        <v>0</v>
      </c>
      <c r="K39" s="9">
        <f t="shared" si="37"/>
        <v>1</v>
      </c>
      <c r="L39" s="9">
        <f t="shared" si="37"/>
        <v>4</v>
      </c>
      <c r="M39" s="28">
        <f t="shared" si="37"/>
        <v>9</v>
      </c>
      <c r="N39" s="33">
        <f t="shared" ref="N39:AS39" si="38">SUM(N26:N38)</f>
        <v>0</v>
      </c>
      <c r="O39" s="9">
        <f t="shared" si="38"/>
        <v>6</v>
      </c>
      <c r="P39" s="9">
        <f t="shared" si="38"/>
        <v>11</v>
      </c>
      <c r="Q39" s="9">
        <f t="shared" si="38"/>
        <v>8</v>
      </c>
      <c r="R39" s="9">
        <f t="shared" si="38"/>
        <v>6</v>
      </c>
      <c r="S39" s="9">
        <f t="shared" si="38"/>
        <v>6</v>
      </c>
      <c r="T39" s="9">
        <f t="shared" si="38"/>
        <v>8</v>
      </c>
      <c r="U39" s="9">
        <f t="shared" si="38"/>
        <v>5</v>
      </c>
      <c r="V39" s="9">
        <f t="shared" si="38"/>
        <v>5</v>
      </c>
      <c r="W39" s="9">
        <f t="shared" si="38"/>
        <v>7</v>
      </c>
      <c r="X39" s="9">
        <f t="shared" si="38"/>
        <v>6</v>
      </c>
      <c r="Y39" s="28">
        <f t="shared" si="38"/>
        <v>10</v>
      </c>
      <c r="Z39" s="33">
        <f t="shared" si="38"/>
        <v>6</v>
      </c>
      <c r="AA39" s="9">
        <f t="shared" si="38"/>
        <v>10</v>
      </c>
      <c r="AB39" s="9">
        <f t="shared" si="38"/>
        <v>6</v>
      </c>
      <c r="AC39" s="9">
        <f t="shared" si="38"/>
        <v>8</v>
      </c>
      <c r="AD39" s="9">
        <f t="shared" si="38"/>
        <v>5</v>
      </c>
      <c r="AE39" s="9">
        <f t="shared" si="38"/>
        <v>8</v>
      </c>
      <c r="AF39" s="9">
        <f t="shared" si="38"/>
        <v>5</v>
      </c>
      <c r="AG39" s="9">
        <f t="shared" si="38"/>
        <v>15</v>
      </c>
      <c r="AH39" s="9">
        <f t="shared" si="38"/>
        <v>6</v>
      </c>
      <c r="AI39" s="9">
        <f t="shared" si="38"/>
        <v>13</v>
      </c>
      <c r="AJ39" s="9">
        <f t="shared" si="38"/>
        <v>14</v>
      </c>
      <c r="AK39" s="28">
        <f t="shared" si="38"/>
        <v>10</v>
      </c>
      <c r="AL39" s="33">
        <f t="shared" si="38"/>
        <v>3</v>
      </c>
      <c r="AM39" s="9">
        <f t="shared" si="38"/>
        <v>17</v>
      </c>
      <c r="AN39" s="9">
        <f t="shared" si="38"/>
        <v>5</v>
      </c>
      <c r="AO39" s="9">
        <f t="shared" si="38"/>
        <v>15</v>
      </c>
      <c r="AP39" s="9">
        <f t="shared" si="38"/>
        <v>11</v>
      </c>
      <c r="AQ39" s="9">
        <f t="shared" si="38"/>
        <v>11</v>
      </c>
      <c r="AR39" s="9">
        <f t="shared" si="38"/>
        <v>7</v>
      </c>
      <c r="AS39" s="9">
        <f t="shared" si="38"/>
        <v>5</v>
      </c>
      <c r="AT39" s="9">
        <f t="shared" ref="AT39:BU39" si="39">SUM(AT26:AT38)</f>
        <v>2</v>
      </c>
      <c r="AU39" s="9">
        <f t="shared" si="39"/>
        <v>0</v>
      </c>
      <c r="AV39" s="9">
        <f t="shared" si="39"/>
        <v>8</v>
      </c>
      <c r="AW39" s="28">
        <f t="shared" si="39"/>
        <v>5</v>
      </c>
      <c r="AX39" s="33">
        <f t="shared" si="39"/>
        <v>6</v>
      </c>
      <c r="AY39" s="9">
        <f t="shared" si="39"/>
        <v>6</v>
      </c>
      <c r="AZ39" s="9">
        <f t="shared" si="39"/>
        <v>10</v>
      </c>
      <c r="BA39" s="9">
        <f t="shared" si="39"/>
        <v>11</v>
      </c>
      <c r="BB39" s="9">
        <f t="shared" si="39"/>
        <v>9</v>
      </c>
      <c r="BC39" s="9">
        <f t="shared" si="39"/>
        <v>6</v>
      </c>
      <c r="BD39" s="9">
        <f t="shared" si="39"/>
        <v>13</v>
      </c>
      <c r="BE39" s="9">
        <f t="shared" si="39"/>
        <v>6</v>
      </c>
      <c r="BF39" s="9">
        <f t="shared" si="39"/>
        <v>11</v>
      </c>
      <c r="BG39" s="9">
        <f t="shared" si="39"/>
        <v>12</v>
      </c>
      <c r="BH39" s="9">
        <f t="shared" si="39"/>
        <v>13</v>
      </c>
      <c r="BI39" s="28">
        <f t="shared" si="39"/>
        <v>13</v>
      </c>
      <c r="BJ39" s="33">
        <f t="shared" si="39"/>
        <v>17</v>
      </c>
      <c r="BK39" s="9">
        <f t="shared" si="39"/>
        <v>5</v>
      </c>
      <c r="BL39" s="9">
        <f t="shared" si="39"/>
        <v>19</v>
      </c>
      <c r="BM39" s="9">
        <f t="shared" si="39"/>
        <v>3</v>
      </c>
      <c r="BN39" s="9">
        <f t="shared" si="39"/>
        <v>6</v>
      </c>
      <c r="BO39" s="9">
        <f t="shared" si="39"/>
        <v>11</v>
      </c>
      <c r="BP39" s="9">
        <f t="shared" si="39"/>
        <v>5</v>
      </c>
      <c r="BQ39" s="9">
        <f t="shared" si="39"/>
        <v>7</v>
      </c>
      <c r="BR39" s="9">
        <f t="shared" si="39"/>
        <v>2</v>
      </c>
      <c r="BS39" s="9">
        <f t="shared" si="39"/>
        <v>6</v>
      </c>
      <c r="BT39" s="9">
        <f t="shared" si="39"/>
        <v>4</v>
      </c>
      <c r="BU39" s="28">
        <f t="shared" si="39"/>
        <v>3</v>
      </c>
      <c r="BV39" s="33">
        <f t="shared" ref="BV39:CB39" si="40">SUM(BV26:BV38)</f>
        <v>2</v>
      </c>
      <c r="BW39" s="9">
        <f t="shared" si="40"/>
        <v>1</v>
      </c>
      <c r="BX39" s="9">
        <f t="shared" si="40"/>
        <v>2</v>
      </c>
      <c r="BY39" s="9">
        <f t="shared" si="40"/>
        <v>6</v>
      </c>
      <c r="BZ39" s="9">
        <f t="shared" si="40"/>
        <v>6</v>
      </c>
      <c r="CA39" s="9">
        <f t="shared" si="40"/>
        <v>11</v>
      </c>
      <c r="CB39" s="9">
        <f t="shared" si="40"/>
        <v>6</v>
      </c>
      <c r="CC39" s="9">
        <f>SUM(CC27:CC38)</f>
        <v>5</v>
      </c>
      <c r="CD39" s="9">
        <f t="shared" ref="CD39:CO39" si="41">SUM(CD26:CD38)</f>
        <v>14</v>
      </c>
      <c r="CE39" s="9">
        <f t="shared" si="41"/>
        <v>5</v>
      </c>
      <c r="CF39" s="9">
        <f t="shared" si="41"/>
        <v>7</v>
      </c>
      <c r="CG39" s="28">
        <f t="shared" si="41"/>
        <v>6</v>
      </c>
      <c r="CH39" s="33">
        <f t="shared" si="41"/>
        <v>6</v>
      </c>
      <c r="CI39" s="9">
        <f t="shared" si="41"/>
        <v>7</v>
      </c>
      <c r="CJ39" s="9">
        <f t="shared" si="41"/>
        <v>2</v>
      </c>
      <c r="CK39" s="9">
        <f t="shared" si="41"/>
        <v>4</v>
      </c>
      <c r="CL39" s="9">
        <f t="shared" si="41"/>
        <v>4</v>
      </c>
      <c r="CM39" s="9">
        <f t="shared" si="41"/>
        <v>4</v>
      </c>
      <c r="CN39" s="9">
        <f t="shared" si="41"/>
        <v>7</v>
      </c>
      <c r="CO39" s="9">
        <f t="shared" si="41"/>
        <v>5</v>
      </c>
      <c r="CP39" s="9">
        <f>SUM(CP27:CP38)</f>
        <v>9</v>
      </c>
      <c r="CQ39" s="9">
        <f>SUM(CQ27:CQ38)</f>
        <v>8</v>
      </c>
      <c r="CR39" s="9">
        <f>SUM(CR26:CR38)</f>
        <v>5</v>
      </c>
      <c r="CS39" s="28">
        <f>SUM(CS26:CS38)</f>
        <v>16</v>
      </c>
      <c r="CT39" s="33">
        <f t="shared" ref="CT39:CX39" si="42">SUM(CT27:CT38)</f>
        <v>3</v>
      </c>
      <c r="CU39" s="9">
        <f t="shared" si="42"/>
        <v>3</v>
      </c>
      <c r="CV39" s="9">
        <f t="shared" si="42"/>
        <v>3</v>
      </c>
      <c r="CW39" s="9">
        <f t="shared" si="42"/>
        <v>3</v>
      </c>
      <c r="CX39" s="9">
        <f t="shared" si="42"/>
        <v>2</v>
      </c>
      <c r="CY39" s="9">
        <f>SUM(CY26:CY38)</f>
        <v>5</v>
      </c>
      <c r="CZ39" s="9">
        <f t="shared" ref="CZ39:DE39" si="43">SUM(CZ26:CZ38)</f>
        <v>8</v>
      </c>
      <c r="DA39" s="9">
        <f t="shared" si="43"/>
        <v>8</v>
      </c>
      <c r="DB39" s="9">
        <f t="shared" si="43"/>
        <v>1</v>
      </c>
      <c r="DC39" s="9">
        <f t="shared" si="43"/>
        <v>6</v>
      </c>
      <c r="DD39" s="9">
        <f t="shared" si="43"/>
        <v>7</v>
      </c>
      <c r="DE39" s="28">
        <f t="shared" si="43"/>
        <v>4</v>
      </c>
      <c r="DF39" s="9">
        <f>SUM(DF26:DF38)</f>
        <v>5</v>
      </c>
      <c r="DG39" s="9">
        <f t="shared" ref="DG39:DJ39" si="44">SUM(DG26:DG38)</f>
        <v>5</v>
      </c>
      <c r="DH39" s="9">
        <f t="shared" si="44"/>
        <v>5</v>
      </c>
      <c r="DI39" s="9">
        <f t="shared" si="44"/>
        <v>12</v>
      </c>
      <c r="DJ39" s="9">
        <f t="shared" si="44"/>
        <v>9</v>
      </c>
      <c r="DK39" s="9">
        <f>SUM(DK26:DK38)</f>
        <v>2</v>
      </c>
      <c r="DL39" s="9">
        <f>SUM(DL26:DL38)</f>
        <v>4</v>
      </c>
      <c r="DM39" s="9">
        <f>SUM(DM26:DM38)</f>
        <v>9</v>
      </c>
      <c r="DN39" s="9">
        <f>SUM(DN26:DN38)</f>
        <v>3</v>
      </c>
      <c r="DO39" s="9">
        <f>SUM(DO26:DO38)</f>
        <v>6</v>
      </c>
      <c r="DP39" s="9">
        <f t="shared" ref="DP39:DQ39" si="45">SUM(DP26:DP38)</f>
        <v>7</v>
      </c>
      <c r="DQ39" s="28">
        <f t="shared" si="45"/>
        <v>3</v>
      </c>
      <c r="DR39" s="9">
        <f>SUM(DR26:DR38)</f>
        <v>7</v>
      </c>
      <c r="DS39" s="9">
        <f t="shared" ref="DS39:DT39" si="46">SUM(DS26:DS38)</f>
        <v>11</v>
      </c>
      <c r="DT39" s="9">
        <f t="shared" si="46"/>
        <v>5</v>
      </c>
      <c r="DU39" s="9">
        <f t="shared" ref="DU39" si="47">SUM(DU26:DU38)</f>
        <v>9</v>
      </c>
      <c r="DV39" s="9">
        <f t="shared" ref="DV39" si="48">SUM(DV26:DV38)</f>
        <v>4</v>
      </c>
      <c r="DW39" s="9">
        <f t="shared" ref="DW39" si="49">SUM(DW26:DW38)</f>
        <v>6</v>
      </c>
      <c r="DX39" s="9">
        <f t="shared" ref="DX39" si="50">SUM(DX26:DX38)</f>
        <v>6</v>
      </c>
      <c r="DY39" s="9">
        <f t="shared" ref="DY39" si="51">SUM(DY26:DY38)</f>
        <v>4</v>
      </c>
      <c r="DZ39" s="9">
        <f t="shared" ref="DZ39" si="52">SUM(DZ26:DZ38)</f>
        <v>3</v>
      </c>
      <c r="EA39" s="9">
        <f t="shared" ref="EA39" si="53">SUM(EA26:EA38)</f>
        <v>3</v>
      </c>
      <c r="EB39" s="9">
        <f t="shared" ref="EB39" si="54">SUM(EB26:EB38)</f>
        <v>8</v>
      </c>
      <c r="EC39" s="28">
        <f>SUM(EC26:EC38)</f>
        <v>4</v>
      </c>
      <c r="ED39" s="28">
        <f t="shared" ref="ED39:FM39" si="55">SUM(ED26:ED38)</f>
        <v>0</v>
      </c>
      <c r="EE39" s="28">
        <f t="shared" si="55"/>
        <v>0</v>
      </c>
      <c r="EF39" s="28">
        <f t="shared" si="55"/>
        <v>0</v>
      </c>
      <c r="EG39" s="28">
        <f t="shared" si="55"/>
        <v>0</v>
      </c>
      <c r="EH39" s="28">
        <f t="shared" si="55"/>
        <v>0</v>
      </c>
      <c r="EI39" s="28">
        <f t="shared" si="55"/>
        <v>0</v>
      </c>
      <c r="EJ39" s="28">
        <f t="shared" si="55"/>
        <v>0</v>
      </c>
      <c r="EK39" s="28">
        <f t="shared" si="55"/>
        <v>0</v>
      </c>
      <c r="EL39" s="28">
        <f t="shared" si="55"/>
        <v>0</v>
      </c>
      <c r="EM39" s="28">
        <f t="shared" si="55"/>
        <v>0</v>
      </c>
      <c r="EN39" s="28">
        <f t="shared" si="55"/>
        <v>0</v>
      </c>
      <c r="EO39" s="28">
        <f t="shared" si="55"/>
        <v>0</v>
      </c>
      <c r="EP39" s="28">
        <f t="shared" si="55"/>
        <v>0</v>
      </c>
      <c r="EQ39" s="28">
        <f t="shared" si="55"/>
        <v>0</v>
      </c>
      <c r="ER39" s="28">
        <f t="shared" si="55"/>
        <v>0</v>
      </c>
      <c r="ES39" s="28">
        <f t="shared" si="55"/>
        <v>0</v>
      </c>
      <c r="ET39" s="28">
        <f t="shared" si="55"/>
        <v>0</v>
      </c>
      <c r="EU39" s="28">
        <f t="shared" si="55"/>
        <v>0</v>
      </c>
      <c r="EV39" s="28">
        <f t="shared" si="55"/>
        <v>0</v>
      </c>
      <c r="EW39" s="28">
        <f t="shared" si="55"/>
        <v>0</v>
      </c>
      <c r="EX39" s="28">
        <f t="shared" si="55"/>
        <v>0</v>
      </c>
      <c r="EY39" s="28">
        <f t="shared" si="55"/>
        <v>0</v>
      </c>
      <c r="EZ39" s="28">
        <f t="shared" si="55"/>
        <v>0</v>
      </c>
      <c r="FA39" s="28">
        <f t="shared" si="55"/>
        <v>0</v>
      </c>
      <c r="FB39" s="33">
        <f t="shared" si="55"/>
        <v>2</v>
      </c>
      <c r="FC39" s="9">
        <f t="shared" si="55"/>
        <v>3</v>
      </c>
      <c r="FD39" s="9">
        <f t="shared" si="55"/>
        <v>2</v>
      </c>
      <c r="FE39" s="9">
        <f t="shared" si="55"/>
        <v>5</v>
      </c>
      <c r="FF39" s="9">
        <f t="shared" si="55"/>
        <v>4</v>
      </c>
      <c r="FG39" s="9">
        <f t="shared" si="55"/>
        <v>1</v>
      </c>
      <c r="FH39" s="9">
        <f t="shared" si="55"/>
        <v>5</v>
      </c>
      <c r="FI39" s="9">
        <f t="shared" si="55"/>
        <v>3</v>
      </c>
      <c r="FJ39" s="9">
        <f t="shared" si="55"/>
        <v>3</v>
      </c>
      <c r="FK39" s="9">
        <f t="shared" si="55"/>
        <v>5</v>
      </c>
      <c r="FL39" s="9">
        <f t="shared" si="55"/>
        <v>1</v>
      </c>
      <c r="FM39" s="28">
        <f t="shared" si="55"/>
        <v>9</v>
      </c>
      <c r="FN39" s="33">
        <f>SUM(FN26:FN38)</f>
        <v>5</v>
      </c>
      <c r="FO39" s="9">
        <f t="shared" ref="FO39:FZ39" si="56">SUM(FO26:FO38)</f>
        <v>2</v>
      </c>
      <c r="FP39" s="9">
        <f t="shared" si="56"/>
        <v>9</v>
      </c>
      <c r="FQ39" s="9">
        <f t="shared" si="56"/>
        <v>6</v>
      </c>
      <c r="FR39" s="9">
        <f t="shared" si="56"/>
        <v>3</v>
      </c>
      <c r="FS39" s="9">
        <f t="shared" si="56"/>
        <v>7</v>
      </c>
      <c r="FT39" s="9">
        <f t="shared" si="56"/>
        <v>11</v>
      </c>
      <c r="FU39" s="9">
        <f t="shared" si="56"/>
        <v>9</v>
      </c>
      <c r="FV39" s="9">
        <f t="shared" si="56"/>
        <v>11</v>
      </c>
      <c r="FW39" s="9">
        <f t="shared" si="56"/>
        <v>8</v>
      </c>
      <c r="FX39" s="9">
        <f t="shared" si="56"/>
        <v>7</v>
      </c>
      <c r="FY39" s="28">
        <f t="shared" si="56"/>
        <v>6</v>
      </c>
      <c r="FZ39" s="33">
        <f t="shared" si="56"/>
        <v>9</v>
      </c>
      <c r="GA39" s="9">
        <f t="shared" ref="GA39:GK39" si="57">SUM(GA26:GA38)</f>
        <v>8</v>
      </c>
      <c r="GB39" s="9">
        <f t="shared" si="57"/>
        <v>11</v>
      </c>
      <c r="GC39" s="9">
        <f t="shared" si="57"/>
        <v>2</v>
      </c>
      <c r="GD39" s="9">
        <f t="shared" si="57"/>
        <v>6</v>
      </c>
      <c r="GE39" s="9">
        <f t="shared" si="57"/>
        <v>8</v>
      </c>
      <c r="GF39" s="9">
        <f t="shared" si="57"/>
        <v>6</v>
      </c>
      <c r="GG39" s="9">
        <f t="shared" si="57"/>
        <v>9</v>
      </c>
      <c r="GH39" s="9">
        <f t="shared" si="57"/>
        <v>5</v>
      </c>
      <c r="GI39" s="9">
        <f t="shared" si="57"/>
        <v>4</v>
      </c>
      <c r="GJ39" s="9">
        <f t="shared" si="57"/>
        <v>4</v>
      </c>
      <c r="GK39" s="28">
        <f t="shared" si="57"/>
        <v>6</v>
      </c>
      <c r="GL39" s="33">
        <f>SUM(GL26:GL38)</f>
        <v>12</v>
      </c>
      <c r="GM39" s="9">
        <f t="shared" ref="GM39:GW39" si="58">SUM(GM26:GM38)</f>
        <v>14</v>
      </c>
      <c r="GN39" s="9">
        <f t="shared" si="58"/>
        <v>11</v>
      </c>
      <c r="GO39" s="9">
        <f t="shared" si="58"/>
        <v>7</v>
      </c>
      <c r="GP39" s="9">
        <f t="shared" si="58"/>
        <v>5</v>
      </c>
      <c r="GQ39" s="9">
        <f t="shared" si="58"/>
        <v>7</v>
      </c>
      <c r="GR39" s="9">
        <f t="shared" si="58"/>
        <v>6</v>
      </c>
      <c r="GS39" s="9">
        <f t="shared" si="58"/>
        <v>2</v>
      </c>
      <c r="GT39" s="9">
        <f t="shared" si="58"/>
        <v>2</v>
      </c>
      <c r="GU39" s="9">
        <f t="shared" si="58"/>
        <v>8</v>
      </c>
      <c r="GV39" s="9">
        <f t="shared" si="58"/>
        <v>6</v>
      </c>
      <c r="GW39" s="28">
        <f t="shared" si="58"/>
        <v>6</v>
      </c>
      <c r="GX39" s="28">
        <f t="shared" ref="GX39:HI39" si="59">SUM(GX26:GX38)</f>
        <v>12</v>
      </c>
      <c r="GY39" s="28">
        <f>SUM(GY26:GY38)</f>
        <v>11</v>
      </c>
      <c r="GZ39" s="28">
        <f t="shared" si="59"/>
        <v>2</v>
      </c>
      <c r="HA39" s="28">
        <f t="shared" si="59"/>
        <v>4</v>
      </c>
      <c r="HB39" s="28">
        <f>SUM(HB26:HB38)</f>
        <v>2</v>
      </c>
      <c r="HC39" s="28">
        <f t="shared" si="59"/>
        <v>11</v>
      </c>
      <c r="HD39" s="28">
        <f t="shared" si="59"/>
        <v>11</v>
      </c>
      <c r="HE39" s="28">
        <f t="shared" si="59"/>
        <v>19</v>
      </c>
      <c r="HF39" s="28">
        <f t="shared" si="59"/>
        <v>8</v>
      </c>
      <c r="HG39" s="28">
        <f t="shared" si="59"/>
        <v>13</v>
      </c>
      <c r="HH39" s="28">
        <f t="shared" si="59"/>
        <v>15</v>
      </c>
      <c r="HI39" s="28">
        <f t="shared" si="59"/>
        <v>18</v>
      </c>
      <c r="HJ39" s="28">
        <f t="shared" ref="HJ39:HU39" si="60">SUM(HJ26:HJ38)</f>
        <v>11</v>
      </c>
      <c r="HK39" s="28">
        <f t="shared" si="60"/>
        <v>12</v>
      </c>
      <c r="HL39" s="28">
        <f t="shared" si="60"/>
        <v>17</v>
      </c>
      <c r="HM39" s="28">
        <f t="shared" si="60"/>
        <v>4</v>
      </c>
      <c r="HN39" s="28">
        <f t="shared" si="60"/>
        <v>0</v>
      </c>
      <c r="HO39" s="28">
        <f t="shared" si="60"/>
        <v>7</v>
      </c>
      <c r="HP39" s="28">
        <f t="shared" si="60"/>
        <v>0</v>
      </c>
      <c r="HQ39" s="28">
        <f t="shared" si="60"/>
        <v>0</v>
      </c>
      <c r="HR39" s="28">
        <f t="shared" si="60"/>
        <v>0</v>
      </c>
      <c r="HS39" s="28">
        <f t="shared" si="60"/>
        <v>0</v>
      </c>
      <c r="HT39" s="28">
        <f t="shared" si="60"/>
        <v>0</v>
      </c>
      <c r="HU39" s="28">
        <f t="shared" si="60"/>
        <v>0</v>
      </c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  <c r="ANF39"/>
      <c r="ANG39"/>
      <c r="ANH39"/>
      <c r="ANI39"/>
      <c r="ANJ39"/>
      <c r="ANK39"/>
      <c r="ANL39"/>
      <c r="ANM39"/>
      <c r="ANN39"/>
      <c r="ANO39"/>
      <c r="ANP39"/>
      <c r="ANQ39"/>
      <c r="ANR39"/>
      <c r="ANS39"/>
      <c r="ANT39"/>
      <c r="ANU39"/>
      <c r="ANV39"/>
      <c r="ANW39"/>
      <c r="ANX39"/>
      <c r="ANY39"/>
      <c r="ANZ39"/>
      <c r="AOA39"/>
      <c r="AOB39"/>
      <c r="AOC39"/>
      <c r="AOD39"/>
      <c r="AOE39"/>
      <c r="AOF39"/>
      <c r="AOG39"/>
      <c r="AOH39"/>
      <c r="AOI39"/>
      <c r="AOJ39"/>
      <c r="AOK39"/>
      <c r="AOL39"/>
      <c r="AOM39"/>
      <c r="AON39"/>
      <c r="AOO39"/>
      <c r="AOP39"/>
      <c r="AOQ39"/>
      <c r="AOR39"/>
      <c r="AOS39"/>
      <c r="AOT39"/>
      <c r="AOU39"/>
      <c r="AOV39"/>
      <c r="AOW39"/>
      <c r="AOX39"/>
      <c r="AOY39"/>
      <c r="AOZ39"/>
      <c r="APA39"/>
      <c r="APB39"/>
      <c r="APC39"/>
      <c r="APD39"/>
      <c r="APE39"/>
      <c r="APF39"/>
      <c r="APG39"/>
      <c r="APH39"/>
      <c r="API39"/>
      <c r="APJ39"/>
      <c r="APK39"/>
      <c r="APL39"/>
      <c r="APM39"/>
      <c r="APN39"/>
      <c r="APO39"/>
      <c r="APP39"/>
      <c r="APQ39"/>
      <c r="APR39"/>
      <c r="APS39"/>
      <c r="APT39"/>
      <c r="APU39"/>
      <c r="APV39"/>
      <c r="APW39"/>
      <c r="APX39"/>
      <c r="APY39"/>
      <c r="APZ39"/>
      <c r="AQA39"/>
      <c r="AQB39"/>
      <c r="AQC39"/>
      <c r="AQD39"/>
      <c r="AQE39"/>
      <c r="AQF39"/>
      <c r="AQG39"/>
      <c r="AQH39"/>
      <c r="AQI39"/>
      <c r="AQJ39"/>
      <c r="AQK39"/>
      <c r="AQL39"/>
      <c r="AQM39"/>
      <c r="AQN39"/>
      <c r="AQO39"/>
      <c r="AQP39"/>
      <c r="AQQ39"/>
      <c r="AQR39"/>
      <c r="AQS39"/>
      <c r="AQT39"/>
      <c r="AQU39"/>
      <c r="AQV39"/>
      <c r="AQW39"/>
      <c r="AQX39"/>
      <c r="AQY39"/>
      <c r="AQZ39"/>
      <c r="ARA39"/>
      <c r="ARB39"/>
      <c r="ARC39"/>
      <c r="ARD39"/>
      <c r="ARE39"/>
      <c r="ARF39"/>
      <c r="ARG39"/>
      <c r="ARH39"/>
      <c r="ARI39"/>
      <c r="ARJ39"/>
      <c r="ARK39"/>
      <c r="ARL39"/>
      <c r="ARM39"/>
      <c r="ARN39"/>
      <c r="ARO39"/>
      <c r="ARP39"/>
      <c r="ARQ39"/>
      <c r="ARR39"/>
      <c r="ARS39"/>
      <c r="ART39"/>
      <c r="ARU39"/>
      <c r="ARV39"/>
      <c r="ARW39"/>
      <c r="ARX39"/>
      <c r="ARY39"/>
      <c r="ARZ39"/>
      <c r="ASA39"/>
      <c r="ASB39"/>
      <c r="ASC39"/>
      <c r="ASD39"/>
      <c r="ASE39"/>
      <c r="ASF39"/>
      <c r="ASG39"/>
      <c r="ASH39"/>
      <c r="ASI39"/>
      <c r="ASJ39"/>
      <c r="ASK39"/>
      <c r="ASL39"/>
      <c r="ASM39"/>
      <c r="ASN39"/>
      <c r="ASO39"/>
      <c r="ASP39"/>
      <c r="ASQ39"/>
      <c r="ASR39"/>
      <c r="ASS39"/>
      <c r="AST39"/>
      <c r="ASU39"/>
      <c r="ASV39"/>
      <c r="ASW39"/>
      <c r="ASX39"/>
      <c r="ASY39"/>
      <c r="ASZ39"/>
      <c r="ATA39"/>
      <c r="ATB39"/>
      <c r="ATC39"/>
      <c r="ATD39"/>
      <c r="ATE39"/>
      <c r="ATF39"/>
      <c r="ATG39"/>
      <c r="ATH39"/>
      <c r="ATI39"/>
      <c r="ATJ39"/>
      <c r="ATK39"/>
      <c r="ATL39"/>
      <c r="ATM39"/>
      <c r="ATN39"/>
      <c r="ATO39"/>
      <c r="ATP39"/>
      <c r="ATQ39"/>
      <c r="ATR39"/>
      <c r="ATS39"/>
      <c r="ATT39"/>
      <c r="ATU39"/>
      <c r="ATV39"/>
      <c r="ATW39"/>
      <c r="ATX39"/>
      <c r="ATY39"/>
      <c r="ATZ39"/>
      <c r="AUA39"/>
      <c r="AUB39"/>
      <c r="AUC39"/>
      <c r="AUD39"/>
      <c r="AUE39"/>
      <c r="AUF39"/>
      <c r="AUG39"/>
      <c r="AUH39"/>
      <c r="AUI39"/>
      <c r="AUJ39"/>
      <c r="AUK39"/>
      <c r="AUL39"/>
      <c r="AUM39"/>
      <c r="AUN39"/>
      <c r="AUO39"/>
      <c r="AUP39"/>
      <c r="AUQ39"/>
      <c r="AUR39"/>
      <c r="AUS39"/>
      <c r="AUT39"/>
      <c r="AUU39"/>
      <c r="AUV39"/>
      <c r="AUW39"/>
      <c r="AUX39"/>
      <c r="AUY39"/>
      <c r="AUZ39"/>
      <c r="AVA39"/>
      <c r="AVB39"/>
      <c r="AVC39"/>
      <c r="AVD39"/>
      <c r="AVE39"/>
      <c r="AVF39"/>
      <c r="AVG39"/>
      <c r="AVH39"/>
      <c r="AVI39"/>
      <c r="AVJ39"/>
      <c r="AVK39"/>
      <c r="AVL39"/>
      <c r="AVM39"/>
      <c r="AVN39"/>
      <c r="AVO39"/>
      <c r="AVP39"/>
      <c r="AVQ39"/>
      <c r="AVR39"/>
      <c r="AVS39"/>
      <c r="AVT39"/>
      <c r="AVU39"/>
      <c r="AVV39"/>
      <c r="AVW39"/>
      <c r="AVX39"/>
      <c r="AVY39"/>
      <c r="AVZ39"/>
      <c r="AWA39"/>
      <c r="AWB39"/>
      <c r="AWC39"/>
      <c r="AWD39"/>
      <c r="AWE39"/>
      <c r="AWF39"/>
      <c r="AWG39"/>
      <c r="AWH39"/>
      <c r="AWI39"/>
      <c r="AWJ39"/>
      <c r="AWK39"/>
      <c r="AWL39"/>
      <c r="AWM39"/>
      <c r="AWN39"/>
      <c r="AWO39"/>
      <c r="AWP39"/>
      <c r="AWQ39"/>
      <c r="AWR39"/>
      <c r="AWS39"/>
      <c r="AWT39"/>
      <c r="AWU39"/>
      <c r="AWV39"/>
      <c r="AWW39"/>
      <c r="AWX39"/>
      <c r="AWY39"/>
      <c r="AWZ39"/>
      <c r="AXA39"/>
      <c r="AXB39"/>
      <c r="AXC39"/>
      <c r="AXD39"/>
      <c r="AXE39"/>
      <c r="AXF39"/>
      <c r="AXG39"/>
      <c r="AXH39"/>
      <c r="AXI39"/>
      <c r="AXJ39"/>
      <c r="AXK39"/>
      <c r="AXL39"/>
      <c r="AXM39"/>
      <c r="AXN39"/>
      <c r="AXO39"/>
      <c r="AXP39"/>
      <c r="AXQ39"/>
      <c r="AXR39"/>
      <c r="AXS39"/>
      <c r="AXT39"/>
      <c r="AXU39"/>
      <c r="AXV39"/>
      <c r="AXW39"/>
      <c r="AXX39"/>
      <c r="AXY39"/>
      <c r="AXZ39"/>
      <c r="AYA39"/>
      <c r="AYB39"/>
      <c r="AYC39"/>
      <c r="AYD39"/>
      <c r="AYE39"/>
      <c r="AYF39"/>
      <c r="AYG39"/>
      <c r="AYH39"/>
      <c r="AYI39"/>
      <c r="AYJ39"/>
      <c r="AYK39"/>
      <c r="AYL39"/>
      <c r="AYM39"/>
      <c r="AYN39"/>
      <c r="AYO39"/>
      <c r="AYP39"/>
      <c r="AYQ39"/>
      <c r="AYR39"/>
      <c r="AYS39"/>
      <c r="AYT39"/>
      <c r="AYU39"/>
      <c r="AYV39"/>
      <c r="AYW39"/>
      <c r="AYX39"/>
      <c r="AYY39"/>
      <c r="AYZ39"/>
      <c r="AZA39"/>
      <c r="AZB39"/>
      <c r="AZC39"/>
      <c r="AZD39"/>
      <c r="AZE39"/>
      <c r="AZF39"/>
      <c r="AZG39"/>
      <c r="AZH39"/>
      <c r="AZI39"/>
      <c r="AZJ39"/>
      <c r="AZK39"/>
      <c r="AZL39"/>
      <c r="AZM39"/>
      <c r="AZN39"/>
      <c r="AZO39"/>
      <c r="AZP39"/>
      <c r="AZQ39"/>
      <c r="AZR39"/>
      <c r="AZS39"/>
      <c r="AZT39"/>
      <c r="AZU39"/>
      <c r="AZV39"/>
      <c r="AZW39"/>
      <c r="AZX39"/>
      <c r="AZY39"/>
      <c r="AZZ39"/>
      <c r="BAA39"/>
      <c r="BAB39"/>
      <c r="BAC39"/>
      <c r="BAD39"/>
      <c r="BAE39"/>
      <c r="BAF39"/>
      <c r="BAG39"/>
      <c r="BAH39"/>
      <c r="BAI39"/>
      <c r="BAJ39"/>
      <c r="BAK39"/>
      <c r="BAL39"/>
      <c r="BAM39"/>
      <c r="BAN39"/>
      <c r="BAO39"/>
      <c r="BAP39"/>
      <c r="BAQ39"/>
      <c r="BAR39"/>
      <c r="BAS39"/>
      <c r="BAT39"/>
      <c r="BAU39"/>
      <c r="BAV39"/>
      <c r="BAW39"/>
      <c r="BAX39"/>
      <c r="BAY39"/>
      <c r="BAZ39"/>
      <c r="BBA39"/>
      <c r="BBB39"/>
      <c r="BBC39"/>
      <c r="BBD39"/>
      <c r="BBE39"/>
      <c r="BBF39"/>
      <c r="BBG39"/>
      <c r="BBH39"/>
      <c r="BBI39"/>
      <c r="BBJ39"/>
      <c r="BBK39"/>
      <c r="BBL39"/>
      <c r="BBM39"/>
      <c r="BBN39"/>
      <c r="BBO39"/>
      <c r="BBP39"/>
      <c r="BBQ39"/>
      <c r="BBR39"/>
      <c r="BBS39"/>
      <c r="BBT39"/>
      <c r="BBU39"/>
      <c r="BBV39"/>
      <c r="BBW39"/>
      <c r="BBX39"/>
      <c r="BBY39"/>
      <c r="BBZ39"/>
      <c r="BCA39"/>
      <c r="BCB39"/>
      <c r="BCC39"/>
      <c r="BCD39"/>
      <c r="BCE39"/>
      <c r="BCF39"/>
      <c r="BCG39"/>
      <c r="BCH39"/>
      <c r="BCI39"/>
      <c r="BCJ39"/>
      <c r="BCK39"/>
      <c r="BCL39"/>
      <c r="BCM39"/>
      <c r="BCN39"/>
      <c r="BCO39"/>
      <c r="BCP39"/>
      <c r="BCQ39"/>
      <c r="BCR39"/>
      <c r="BCS39"/>
      <c r="BCT39"/>
      <c r="BCU39"/>
      <c r="BCV39"/>
      <c r="BCW39"/>
      <c r="BCX39"/>
      <c r="BCY39"/>
      <c r="BCZ39"/>
      <c r="BDA39"/>
      <c r="BDB39"/>
      <c r="BDC39"/>
      <c r="BDD39"/>
      <c r="BDE39"/>
      <c r="BDF39"/>
      <c r="BDG39"/>
      <c r="BDH39"/>
      <c r="BDI39"/>
      <c r="BDJ39"/>
      <c r="BDK39"/>
      <c r="BDL39"/>
      <c r="BDM39"/>
      <c r="BDN39"/>
      <c r="BDO39"/>
      <c r="BDP39"/>
      <c r="BDQ39"/>
      <c r="BDR39"/>
      <c r="BDS39"/>
      <c r="BDT39"/>
      <c r="BDU39"/>
      <c r="BDV39"/>
      <c r="BDW39"/>
      <c r="BDX39"/>
      <c r="BDY39"/>
      <c r="BDZ39"/>
      <c r="BEA39"/>
      <c r="BEB39"/>
      <c r="BEC39"/>
      <c r="BED39"/>
      <c r="BEE39"/>
      <c r="BEF39"/>
      <c r="BEG39"/>
      <c r="BEH39"/>
      <c r="BEI39"/>
      <c r="BEJ39"/>
      <c r="BEK39"/>
      <c r="BEL39"/>
      <c r="BEM39"/>
      <c r="BEN39"/>
      <c r="BEO39"/>
      <c r="BEP39"/>
      <c r="BEQ39"/>
      <c r="BER39"/>
      <c r="BES39"/>
      <c r="BET39"/>
      <c r="BEU39"/>
      <c r="BEV39"/>
      <c r="BEW39"/>
      <c r="BEX39"/>
      <c r="BEY39"/>
      <c r="BEZ39"/>
      <c r="BFA39"/>
      <c r="BFB39"/>
      <c r="BFC39"/>
      <c r="BFD39"/>
      <c r="BFE39"/>
      <c r="BFF39"/>
      <c r="BFG39"/>
      <c r="BFH39"/>
      <c r="BFI39"/>
      <c r="BFJ39"/>
      <c r="BFK39"/>
      <c r="BFL39"/>
      <c r="BFM39"/>
      <c r="BFN39"/>
      <c r="BFO39"/>
      <c r="BFP39"/>
      <c r="BFQ39"/>
      <c r="BFR39"/>
      <c r="BFS39"/>
      <c r="BFT39"/>
      <c r="BFU39"/>
      <c r="BFV39"/>
      <c r="BFW39"/>
      <c r="BFX39"/>
      <c r="BFY39"/>
      <c r="BFZ39"/>
      <c r="BGA39"/>
      <c r="BGB39"/>
      <c r="BGC39"/>
      <c r="BGD39"/>
      <c r="BGE39"/>
      <c r="BGF39"/>
      <c r="BGG39"/>
      <c r="BGH39"/>
      <c r="BGI39"/>
      <c r="BGJ39"/>
      <c r="BGK39"/>
      <c r="BGL39"/>
      <c r="BGM39"/>
      <c r="BGN39"/>
      <c r="BGO39"/>
      <c r="BGP39"/>
      <c r="BGQ39"/>
      <c r="BGR39"/>
      <c r="BGS39"/>
      <c r="BGT39"/>
      <c r="BGU39"/>
      <c r="BGV39"/>
      <c r="BGW39"/>
      <c r="BGX39"/>
      <c r="BGY39"/>
      <c r="BGZ39"/>
      <c r="BHA39"/>
      <c r="BHB39"/>
      <c r="BHC39"/>
      <c r="BHD39"/>
      <c r="BHE39"/>
      <c r="BHF39"/>
      <c r="BHG39"/>
      <c r="BHH39"/>
      <c r="BHI39"/>
      <c r="BHJ39"/>
      <c r="BHK39"/>
      <c r="BHL39"/>
      <c r="BHM39"/>
      <c r="BHN39"/>
      <c r="BHO39"/>
      <c r="BHP39"/>
      <c r="BHQ39"/>
      <c r="BHR39"/>
      <c r="BHS39"/>
      <c r="BHT39"/>
      <c r="BHU39"/>
      <c r="BHV39"/>
      <c r="BHW39"/>
      <c r="BHX39"/>
      <c r="BHY39"/>
      <c r="BHZ39"/>
      <c r="BIA39"/>
      <c r="BIB39"/>
      <c r="BIC39"/>
      <c r="BID39"/>
      <c r="BIE39"/>
      <c r="BIF39"/>
      <c r="BIG39"/>
      <c r="BIH39"/>
      <c r="BII39"/>
      <c r="BIJ39"/>
      <c r="BIK39"/>
      <c r="BIL39"/>
      <c r="BIM39"/>
      <c r="BIN39"/>
      <c r="BIO39"/>
      <c r="BIP39"/>
      <c r="BIQ39"/>
      <c r="BIR39"/>
      <c r="BIS39"/>
      <c r="BIT39"/>
      <c r="BIU39"/>
      <c r="BIV39"/>
      <c r="BIW39"/>
      <c r="BIX39"/>
      <c r="BIY39"/>
      <c r="BIZ39"/>
      <c r="BJA39"/>
      <c r="BJB39"/>
      <c r="BJC39"/>
      <c r="BJD39"/>
      <c r="BJE39"/>
      <c r="BJF39"/>
      <c r="BJG39"/>
      <c r="BJH39"/>
      <c r="BJI39"/>
      <c r="BJJ39"/>
      <c r="BJK39"/>
      <c r="BJL39"/>
      <c r="BJM39"/>
      <c r="BJN39"/>
      <c r="BJO39"/>
      <c r="BJP39"/>
      <c r="BJQ39"/>
      <c r="BJR39"/>
      <c r="BJS39"/>
      <c r="BJT39"/>
      <c r="BJU39"/>
      <c r="BJV39"/>
      <c r="BJW39"/>
      <c r="BJX39"/>
      <c r="BJY39"/>
      <c r="BJZ39"/>
      <c r="BKA39"/>
      <c r="BKB39"/>
      <c r="BKC39"/>
      <c r="BKD39"/>
      <c r="BKE39"/>
      <c r="BKF39"/>
      <c r="BKG39"/>
      <c r="BKH39"/>
      <c r="BKI39"/>
      <c r="BKJ39"/>
      <c r="BKK39"/>
      <c r="BKL39"/>
      <c r="BKM39"/>
      <c r="BKN39"/>
      <c r="BKO39"/>
      <c r="BKP39"/>
      <c r="BKQ39"/>
      <c r="BKR39"/>
      <c r="BKS39"/>
      <c r="BKT39"/>
      <c r="BKU39"/>
      <c r="BKV39"/>
      <c r="BKW39"/>
      <c r="BKX39"/>
      <c r="BKY39"/>
      <c r="BKZ39"/>
      <c r="BLA39"/>
      <c r="BLB39"/>
      <c r="BLC39"/>
      <c r="BLD39"/>
      <c r="BLE39"/>
      <c r="BLF39"/>
      <c r="BLG39"/>
      <c r="BLH39"/>
      <c r="BLI39"/>
      <c r="BLJ39"/>
      <c r="BLK39"/>
      <c r="BLL39"/>
      <c r="BLM39"/>
      <c r="BLN39"/>
      <c r="BLO39"/>
      <c r="BLP39"/>
      <c r="BLQ39"/>
      <c r="BLR39"/>
      <c r="BLS39"/>
      <c r="BLT39"/>
      <c r="BLU39"/>
      <c r="BLV39"/>
      <c r="BLW39"/>
      <c r="BLX39"/>
      <c r="BLY39"/>
      <c r="BLZ39"/>
      <c r="BMA39"/>
      <c r="BMB39"/>
      <c r="BMC39"/>
      <c r="BMD39"/>
      <c r="BME39"/>
      <c r="BMF39"/>
      <c r="BMG39"/>
      <c r="BMH39"/>
      <c r="BMI39"/>
      <c r="BMJ39"/>
      <c r="BMK39"/>
      <c r="BML39"/>
      <c r="BMM39"/>
      <c r="BMN39"/>
      <c r="BMO39"/>
      <c r="BMP39"/>
      <c r="BMQ39"/>
      <c r="BMR39"/>
      <c r="BMS39"/>
      <c r="BMT39"/>
      <c r="BMU39"/>
      <c r="BMV39"/>
      <c r="BMW39"/>
      <c r="BMX39"/>
      <c r="BMY39"/>
      <c r="BMZ39"/>
      <c r="BNA39"/>
      <c r="BNB39"/>
      <c r="BNC39"/>
      <c r="BND39"/>
      <c r="BNE39"/>
      <c r="BNF39"/>
      <c r="BNG39"/>
      <c r="BNH39"/>
      <c r="BNI39"/>
      <c r="BNJ39"/>
      <c r="BNK39"/>
      <c r="BNL39"/>
      <c r="BNM39"/>
      <c r="BNN39"/>
      <c r="BNO39"/>
      <c r="BNP39"/>
      <c r="BNQ39"/>
      <c r="BNR39"/>
      <c r="BNS39"/>
      <c r="BNT39"/>
      <c r="BNU39"/>
      <c r="BNV39"/>
      <c r="BNW39"/>
      <c r="BNX39"/>
      <c r="BNY39"/>
      <c r="BNZ39"/>
      <c r="BOA39"/>
      <c r="BOB39"/>
      <c r="BOC39"/>
      <c r="BOD39"/>
      <c r="BOE39"/>
      <c r="BOF39"/>
      <c r="BOG39"/>
      <c r="BOH39"/>
      <c r="BOI39"/>
      <c r="BOJ39"/>
      <c r="BOK39"/>
      <c r="BOL39"/>
      <c r="BOM39"/>
      <c r="BON39"/>
      <c r="BOO39"/>
      <c r="BOP39"/>
      <c r="BOQ39"/>
      <c r="BOR39"/>
      <c r="BOS39"/>
      <c r="BOT39"/>
      <c r="BOU39"/>
      <c r="BOV39"/>
      <c r="BOW39"/>
      <c r="BOX39"/>
      <c r="BOY39"/>
      <c r="BOZ39"/>
      <c r="BPA39"/>
      <c r="BPB39"/>
      <c r="BPC39"/>
      <c r="BPD39"/>
      <c r="BPE39"/>
      <c r="BPF39"/>
      <c r="BPG39"/>
      <c r="BPH39"/>
      <c r="BPI39"/>
      <c r="BPJ39"/>
      <c r="BPK39"/>
      <c r="BPL39"/>
      <c r="BPM39"/>
      <c r="BPN39"/>
      <c r="BPO39"/>
      <c r="BPP39"/>
      <c r="BPQ39"/>
      <c r="BPR39"/>
      <c r="BPS39"/>
      <c r="BPT39"/>
      <c r="BPU39"/>
      <c r="BPV39"/>
      <c r="BPW39"/>
      <c r="BPX39"/>
      <c r="BPY39"/>
      <c r="BPZ39"/>
      <c r="BQA39"/>
      <c r="BQB39"/>
      <c r="BQC39"/>
      <c r="BQD39"/>
      <c r="BQE39"/>
      <c r="BQF39"/>
      <c r="BQG39"/>
      <c r="BQH39"/>
      <c r="BQI39"/>
      <c r="BQJ39"/>
      <c r="BQK39"/>
      <c r="BQL39"/>
      <c r="BQM39"/>
      <c r="BQN39"/>
      <c r="BQO39"/>
      <c r="BQP39"/>
      <c r="BQQ39"/>
      <c r="BQR39"/>
      <c r="BQS39"/>
      <c r="BQT39"/>
      <c r="BQU39"/>
      <c r="BQV39"/>
      <c r="BQW39"/>
      <c r="BQX39"/>
      <c r="BQY39"/>
      <c r="BQZ39"/>
      <c r="BRA39"/>
      <c r="BRB39"/>
      <c r="BRC39"/>
      <c r="BRD39"/>
      <c r="BRE39"/>
      <c r="BRF39"/>
      <c r="BRG39"/>
      <c r="BRH39"/>
      <c r="BRI39"/>
      <c r="BRJ39"/>
      <c r="BRK39"/>
      <c r="BRL39"/>
      <c r="BRM39"/>
      <c r="BRN39"/>
      <c r="BRO39"/>
      <c r="BRP39"/>
      <c r="BRQ39"/>
      <c r="BRR39"/>
      <c r="BRS39"/>
      <c r="BRT39"/>
      <c r="BRU39"/>
      <c r="BRV39"/>
      <c r="BRW39"/>
      <c r="BRX39"/>
      <c r="BRY39"/>
      <c r="BRZ39"/>
      <c r="BSA39"/>
      <c r="BSB39"/>
      <c r="BSC39"/>
      <c r="BSD39"/>
      <c r="BSE39"/>
      <c r="BSF39"/>
      <c r="BSG39"/>
      <c r="BSH39"/>
      <c r="BSI39"/>
      <c r="BSJ39"/>
      <c r="BSK39"/>
      <c r="BSL39"/>
      <c r="BSM39"/>
      <c r="BSN39"/>
      <c r="BSO39"/>
      <c r="BSP39"/>
      <c r="BSQ39"/>
      <c r="BSR39"/>
      <c r="BSS39"/>
      <c r="BST39"/>
      <c r="BSU39"/>
      <c r="BSV39"/>
      <c r="BSW39"/>
      <c r="BSX39"/>
      <c r="BSY39"/>
      <c r="BSZ39"/>
      <c r="BTA39"/>
      <c r="BTB39"/>
      <c r="BTC39"/>
      <c r="BTD39"/>
      <c r="BTE39"/>
      <c r="BTF39"/>
      <c r="BTG39"/>
      <c r="BTH39"/>
      <c r="BTI39"/>
      <c r="BTJ39"/>
      <c r="BTK39"/>
      <c r="BTL39"/>
      <c r="BTM39"/>
      <c r="BTN39"/>
      <c r="BTO39"/>
      <c r="BTP39"/>
      <c r="BTQ39"/>
      <c r="BTR39"/>
      <c r="BTS39"/>
      <c r="BTT39"/>
      <c r="BTU39"/>
      <c r="BTV39"/>
      <c r="BTW39"/>
      <c r="BTX39"/>
      <c r="BTY39"/>
      <c r="BTZ39"/>
      <c r="BUA39"/>
      <c r="BUB39"/>
      <c r="BUC39"/>
      <c r="BUD39"/>
      <c r="BUE39"/>
      <c r="BUF39"/>
      <c r="BUG39"/>
      <c r="BUH39"/>
      <c r="BUI39"/>
      <c r="BUJ39"/>
      <c r="BUK39"/>
      <c r="BUL39"/>
      <c r="BUM39"/>
      <c r="BUN39"/>
      <c r="BUO39"/>
      <c r="BUP39"/>
      <c r="BUQ39"/>
      <c r="BUR39"/>
      <c r="BUS39"/>
      <c r="BUT39"/>
      <c r="BUU39"/>
      <c r="BUV39"/>
      <c r="BUW39"/>
      <c r="BUX39"/>
      <c r="BUY39"/>
      <c r="BUZ39"/>
      <c r="BVA39"/>
      <c r="BVB39"/>
      <c r="BVC39"/>
      <c r="BVD39"/>
      <c r="BVE39"/>
      <c r="BVF39"/>
      <c r="BVG39"/>
      <c r="BVH39"/>
      <c r="BVI39"/>
      <c r="BVJ39"/>
      <c r="BVK39"/>
      <c r="BVL39"/>
      <c r="BVM39"/>
      <c r="BVN39"/>
      <c r="BVO39"/>
      <c r="BVP39"/>
      <c r="BVQ39"/>
      <c r="BVR39"/>
      <c r="BVS39"/>
      <c r="BVT39"/>
      <c r="BVU39"/>
      <c r="BVV39"/>
      <c r="BVW39"/>
      <c r="BVX39"/>
      <c r="BVY39"/>
      <c r="BVZ39"/>
      <c r="BWA39"/>
      <c r="BWB39"/>
      <c r="BWC39"/>
      <c r="BWD39"/>
      <c r="BWE39"/>
      <c r="BWF39"/>
      <c r="BWG39"/>
      <c r="BWH39"/>
      <c r="BWI39"/>
      <c r="BWJ39"/>
      <c r="BWK39"/>
      <c r="BWL39"/>
      <c r="BWM39"/>
      <c r="BWN39"/>
      <c r="BWO39"/>
      <c r="BWP39"/>
      <c r="BWQ39"/>
      <c r="BWR39"/>
      <c r="BWS39"/>
      <c r="BWT39"/>
      <c r="BWU39"/>
      <c r="BWV39"/>
      <c r="BWW39"/>
      <c r="BWX39"/>
      <c r="BWY39"/>
      <c r="BWZ39"/>
      <c r="BXA39"/>
      <c r="BXB39"/>
      <c r="BXC39"/>
      <c r="BXD39"/>
      <c r="BXE39"/>
      <c r="BXF39"/>
      <c r="BXG39"/>
      <c r="BXH39"/>
      <c r="BXI39"/>
      <c r="BXJ39"/>
      <c r="BXK39"/>
      <c r="BXL39"/>
      <c r="BXM39"/>
      <c r="BXN39"/>
      <c r="BXO39"/>
      <c r="BXP39"/>
      <c r="BXQ39"/>
      <c r="BXR39"/>
      <c r="BXS39"/>
      <c r="BXT39"/>
      <c r="BXU39"/>
      <c r="BXV39"/>
      <c r="BXW39"/>
      <c r="BXX39"/>
      <c r="BXY39"/>
      <c r="BXZ39"/>
      <c r="BYA39"/>
      <c r="BYB39"/>
      <c r="BYC39"/>
      <c r="BYD39"/>
      <c r="BYE39"/>
      <c r="BYF39"/>
      <c r="BYG39"/>
      <c r="BYH39"/>
      <c r="BYI39"/>
      <c r="BYJ39"/>
      <c r="BYK39"/>
      <c r="BYL39"/>
      <c r="BYM39"/>
      <c r="BYN39"/>
      <c r="BYO39"/>
      <c r="BYP39"/>
      <c r="BYQ39"/>
      <c r="BYR39"/>
      <c r="BYS39"/>
      <c r="BYT39"/>
      <c r="BYU39"/>
      <c r="BYV39"/>
      <c r="BYW39"/>
      <c r="BYX39"/>
      <c r="BYY39"/>
      <c r="BYZ39"/>
      <c r="BZA39"/>
      <c r="BZB39"/>
      <c r="BZC39"/>
      <c r="BZD39"/>
      <c r="BZE39"/>
      <c r="BZF39"/>
      <c r="BZG39"/>
      <c r="BZH39"/>
      <c r="BZI39"/>
      <c r="BZJ39"/>
      <c r="BZK39"/>
      <c r="BZL39"/>
      <c r="BZM39"/>
      <c r="BZN39"/>
      <c r="BZO39"/>
      <c r="BZP39"/>
      <c r="BZQ39"/>
      <c r="BZR39"/>
      <c r="BZS39"/>
      <c r="BZT39"/>
      <c r="BZU39"/>
      <c r="BZV39"/>
      <c r="BZW39"/>
      <c r="BZX39"/>
      <c r="BZY39"/>
      <c r="BZZ39"/>
      <c r="CAA39"/>
      <c r="CAB39"/>
      <c r="CAC39"/>
      <c r="CAD39"/>
      <c r="CAE39"/>
      <c r="CAF39"/>
      <c r="CAG39"/>
      <c r="CAH39"/>
      <c r="CAI39"/>
      <c r="CAJ39"/>
      <c r="CAK39"/>
      <c r="CAL39"/>
      <c r="CAM39"/>
      <c r="CAN39"/>
      <c r="CAO39"/>
      <c r="CAP39"/>
      <c r="CAQ39"/>
      <c r="CAR39"/>
      <c r="CAS39"/>
      <c r="CAT39"/>
      <c r="CAU39"/>
      <c r="CAV39"/>
      <c r="CAW39"/>
      <c r="CAX39"/>
      <c r="CAY39"/>
      <c r="CAZ39"/>
      <c r="CBA39"/>
      <c r="CBB39"/>
      <c r="CBC39"/>
      <c r="CBD39"/>
      <c r="CBE39"/>
      <c r="CBF39"/>
      <c r="CBG39"/>
      <c r="CBH39"/>
      <c r="CBI39"/>
      <c r="CBJ39"/>
      <c r="CBK39"/>
      <c r="CBL39"/>
      <c r="CBM39"/>
      <c r="CBN39"/>
      <c r="CBO39"/>
      <c r="CBP39"/>
      <c r="CBQ39"/>
      <c r="CBR39"/>
      <c r="CBS39"/>
      <c r="CBT39"/>
      <c r="CBU39"/>
      <c r="CBV39"/>
      <c r="CBW39"/>
      <c r="CBX39"/>
      <c r="CBY39"/>
      <c r="CBZ39"/>
      <c r="CCA39"/>
      <c r="CCB39"/>
      <c r="CCC39"/>
      <c r="CCD39"/>
      <c r="CCE39"/>
      <c r="CCF39"/>
      <c r="CCG39"/>
      <c r="CCH39"/>
      <c r="CCI39"/>
      <c r="CCJ39"/>
      <c r="CCK39"/>
      <c r="CCL39"/>
      <c r="CCM39"/>
      <c r="CCN39"/>
      <c r="CCO39"/>
      <c r="CCP39"/>
      <c r="CCQ39"/>
      <c r="CCR39"/>
      <c r="CCS39"/>
      <c r="CCT39"/>
      <c r="CCU39"/>
      <c r="CCV39"/>
      <c r="CCW39"/>
      <c r="CCX39"/>
      <c r="CCY39"/>
      <c r="CCZ39"/>
      <c r="CDA39"/>
      <c r="CDB39"/>
      <c r="CDC39"/>
      <c r="CDD39"/>
      <c r="CDE39"/>
      <c r="CDF39"/>
      <c r="CDG39"/>
      <c r="CDH39"/>
      <c r="CDI39"/>
      <c r="CDJ39"/>
      <c r="CDK39"/>
      <c r="CDL39"/>
      <c r="CDM39"/>
      <c r="CDN39"/>
      <c r="CDO39"/>
      <c r="CDP39"/>
      <c r="CDQ39"/>
      <c r="CDR39"/>
      <c r="CDS39"/>
      <c r="CDT39"/>
      <c r="CDU39"/>
      <c r="CDV39"/>
      <c r="CDW39"/>
      <c r="CDX39"/>
      <c r="CDY39"/>
      <c r="CDZ39"/>
      <c r="CEA39"/>
      <c r="CEB39"/>
      <c r="CEC39"/>
      <c r="CED39"/>
      <c r="CEE39"/>
      <c r="CEF39"/>
      <c r="CEG39"/>
      <c r="CEH39"/>
      <c r="CEI39"/>
      <c r="CEJ39"/>
      <c r="CEK39"/>
      <c r="CEL39"/>
      <c r="CEM39"/>
      <c r="CEN39"/>
      <c r="CEO39"/>
      <c r="CEP39"/>
      <c r="CEQ39"/>
      <c r="CER39"/>
      <c r="CES39"/>
      <c r="CET39"/>
      <c r="CEU39"/>
      <c r="CEV39"/>
      <c r="CEW39"/>
      <c r="CEX39"/>
      <c r="CEY39"/>
      <c r="CEZ39"/>
      <c r="CFA39"/>
      <c r="CFB39"/>
      <c r="CFC39"/>
      <c r="CFD39"/>
      <c r="CFE39"/>
      <c r="CFF39"/>
      <c r="CFG39"/>
      <c r="CFH39"/>
      <c r="CFI39"/>
      <c r="CFJ39"/>
      <c r="CFK39"/>
      <c r="CFL39"/>
      <c r="CFM39"/>
      <c r="CFN39"/>
      <c r="CFO39"/>
      <c r="CFP39"/>
      <c r="CFQ39"/>
      <c r="CFR39"/>
      <c r="CFS39"/>
      <c r="CFT39"/>
      <c r="CFU39"/>
      <c r="CFV39"/>
      <c r="CFW39"/>
      <c r="CFX39"/>
      <c r="CFY39"/>
      <c r="CFZ39"/>
      <c r="CGA39"/>
      <c r="CGB39"/>
      <c r="CGC39"/>
      <c r="CGD39"/>
      <c r="CGE39"/>
      <c r="CGF39"/>
      <c r="CGG39"/>
      <c r="CGH39"/>
      <c r="CGI39"/>
      <c r="CGJ39"/>
      <c r="CGK39"/>
      <c r="CGL39"/>
      <c r="CGM39"/>
      <c r="CGN39"/>
      <c r="CGO39"/>
      <c r="CGP39"/>
      <c r="CGQ39"/>
      <c r="CGR39"/>
      <c r="CGS39"/>
      <c r="CGT39"/>
      <c r="CGU39"/>
      <c r="CGV39"/>
      <c r="CGW39"/>
      <c r="CGX39"/>
      <c r="CGY39"/>
      <c r="CGZ39"/>
      <c r="CHA39"/>
      <c r="CHB39"/>
      <c r="CHC39"/>
      <c r="CHD39"/>
      <c r="CHE39"/>
      <c r="CHF39"/>
      <c r="CHG39"/>
      <c r="CHH39"/>
      <c r="CHI39"/>
      <c r="CHJ39"/>
      <c r="CHK39"/>
      <c r="CHL39"/>
      <c r="CHM39"/>
      <c r="CHN39"/>
      <c r="CHO39"/>
      <c r="CHP39"/>
      <c r="CHQ39"/>
      <c r="CHR39"/>
      <c r="CHS39"/>
      <c r="CHT39"/>
      <c r="CHU39"/>
      <c r="CHV39"/>
      <c r="CHW39"/>
      <c r="CHX39"/>
      <c r="CHY39"/>
      <c r="CHZ39"/>
      <c r="CIA39"/>
      <c r="CIB39"/>
      <c r="CIC39"/>
      <c r="CID39"/>
      <c r="CIE39"/>
      <c r="CIF39"/>
      <c r="CIG39"/>
      <c r="CIH39"/>
      <c r="CII39"/>
      <c r="CIJ39"/>
      <c r="CIK39"/>
      <c r="CIL39"/>
      <c r="CIM39"/>
      <c r="CIN39"/>
      <c r="CIO39"/>
      <c r="CIP39"/>
      <c r="CIQ39"/>
      <c r="CIR39"/>
      <c r="CIS39"/>
      <c r="CIT39"/>
      <c r="CIU39"/>
      <c r="CIV39"/>
      <c r="CIW39"/>
      <c r="CIX39"/>
      <c r="CIY39"/>
      <c r="CIZ39"/>
      <c r="CJA39"/>
      <c r="CJB39"/>
      <c r="CJC39"/>
      <c r="CJD39"/>
      <c r="CJE39"/>
      <c r="CJF39"/>
      <c r="CJG39"/>
      <c r="CJH39"/>
      <c r="CJI39"/>
      <c r="CJJ39"/>
      <c r="CJK39"/>
      <c r="CJL39"/>
      <c r="CJM39"/>
      <c r="CJN39"/>
      <c r="CJO39"/>
      <c r="CJP39"/>
      <c r="CJQ39"/>
      <c r="CJR39"/>
      <c r="CJS39"/>
      <c r="CJT39"/>
      <c r="CJU39"/>
      <c r="CJV39"/>
      <c r="CJW39"/>
      <c r="CJX39"/>
      <c r="CJY39"/>
      <c r="CJZ39"/>
      <c r="CKA39"/>
      <c r="CKB39"/>
      <c r="CKC39"/>
      <c r="CKD39"/>
      <c r="CKE39"/>
      <c r="CKF39"/>
      <c r="CKG39"/>
      <c r="CKH39"/>
      <c r="CKI39"/>
      <c r="CKJ39"/>
      <c r="CKK39"/>
      <c r="CKL39"/>
      <c r="CKM39"/>
      <c r="CKN39"/>
      <c r="CKO39"/>
      <c r="CKP39"/>
      <c r="CKQ39"/>
      <c r="CKR39"/>
      <c r="CKS39"/>
      <c r="CKT39"/>
      <c r="CKU39"/>
      <c r="CKV39"/>
      <c r="CKW39"/>
      <c r="CKX39"/>
      <c r="CKY39"/>
      <c r="CKZ39"/>
      <c r="CLA39"/>
      <c r="CLB39"/>
      <c r="CLC39"/>
      <c r="CLD39"/>
      <c r="CLE39"/>
      <c r="CLF39"/>
      <c r="CLG39"/>
      <c r="CLH39"/>
      <c r="CLI39"/>
      <c r="CLJ39"/>
      <c r="CLK39"/>
      <c r="CLL39"/>
      <c r="CLM39"/>
      <c r="CLN39"/>
      <c r="CLO39"/>
      <c r="CLP39"/>
      <c r="CLQ39"/>
      <c r="CLR39"/>
      <c r="CLS39"/>
      <c r="CLT39"/>
      <c r="CLU39"/>
      <c r="CLV39"/>
      <c r="CLW39"/>
      <c r="CLX39"/>
      <c r="CLY39"/>
      <c r="CLZ39"/>
      <c r="CMA39"/>
      <c r="CMB39"/>
      <c r="CMC39"/>
      <c r="CMD39"/>
      <c r="CME39"/>
      <c r="CMF39"/>
      <c r="CMG39"/>
      <c r="CMH39"/>
      <c r="CMI39"/>
      <c r="CMJ39"/>
      <c r="CMK39"/>
      <c r="CML39"/>
      <c r="CMM39"/>
      <c r="CMN39"/>
      <c r="CMO39"/>
      <c r="CMP39"/>
      <c r="CMQ39"/>
      <c r="CMR39"/>
      <c r="CMS39"/>
      <c r="CMT39"/>
      <c r="CMU39"/>
      <c r="CMV39"/>
      <c r="CMW39"/>
      <c r="CMX39"/>
      <c r="CMY39"/>
      <c r="CMZ39"/>
      <c r="CNA39"/>
      <c r="CNB39"/>
      <c r="CNC39"/>
      <c r="CND39"/>
      <c r="CNE39"/>
      <c r="CNF39"/>
      <c r="CNG39"/>
      <c r="CNH39"/>
      <c r="CNI39"/>
      <c r="CNJ39"/>
      <c r="CNK39"/>
      <c r="CNL39"/>
      <c r="CNM39"/>
      <c r="CNN39"/>
      <c r="CNO39"/>
      <c r="CNP39"/>
      <c r="CNQ39"/>
      <c r="CNR39"/>
      <c r="CNS39"/>
      <c r="CNT39"/>
      <c r="CNU39"/>
      <c r="CNV39"/>
      <c r="CNW39"/>
      <c r="CNX39"/>
      <c r="CNY39"/>
      <c r="CNZ39"/>
      <c r="COA39"/>
      <c r="COB39"/>
      <c r="COC39"/>
      <c r="COD39"/>
      <c r="COE39"/>
      <c r="COF39"/>
      <c r="COG39"/>
      <c r="COH39"/>
      <c r="COI39"/>
      <c r="COJ39"/>
      <c r="COK39"/>
      <c r="COL39"/>
      <c r="COM39"/>
      <c r="CON39"/>
      <c r="COO39"/>
      <c r="COP39"/>
      <c r="COQ39"/>
      <c r="COR39"/>
      <c r="COS39"/>
      <c r="COT39"/>
      <c r="COU39"/>
      <c r="COV39"/>
      <c r="COW39"/>
      <c r="COX39"/>
      <c r="COY39"/>
      <c r="COZ39"/>
      <c r="CPA39"/>
      <c r="CPB39"/>
      <c r="CPC39"/>
      <c r="CPD39"/>
      <c r="CPE39"/>
      <c r="CPF39"/>
      <c r="CPG39"/>
      <c r="CPH39"/>
      <c r="CPI39"/>
      <c r="CPJ39"/>
      <c r="CPK39"/>
      <c r="CPL39"/>
      <c r="CPM39"/>
      <c r="CPN39"/>
      <c r="CPO39"/>
      <c r="CPP39"/>
      <c r="CPQ39"/>
      <c r="CPR39"/>
      <c r="CPS39"/>
      <c r="CPT39"/>
      <c r="CPU39"/>
      <c r="CPV39"/>
      <c r="CPW39"/>
      <c r="CPX39"/>
      <c r="CPY39"/>
      <c r="CPZ39"/>
      <c r="CQA39"/>
      <c r="CQB39"/>
      <c r="CQC39"/>
      <c r="CQD39"/>
      <c r="CQE39"/>
      <c r="CQF39"/>
      <c r="CQG39"/>
      <c r="CQH39"/>
      <c r="CQI39"/>
      <c r="CQJ39"/>
      <c r="CQK39"/>
      <c r="CQL39"/>
      <c r="CQM39"/>
      <c r="CQN39"/>
      <c r="CQO39"/>
      <c r="CQP39"/>
      <c r="CQQ39"/>
      <c r="CQR39"/>
      <c r="CQS39"/>
      <c r="CQT39"/>
      <c r="CQU39"/>
      <c r="CQV39"/>
      <c r="CQW39"/>
      <c r="CQX39"/>
      <c r="CQY39"/>
      <c r="CQZ39"/>
      <c r="CRA39"/>
      <c r="CRB39"/>
      <c r="CRC39"/>
      <c r="CRD39"/>
      <c r="CRE39"/>
      <c r="CRF39"/>
      <c r="CRG39"/>
      <c r="CRH39"/>
      <c r="CRI39"/>
      <c r="CRJ39"/>
      <c r="CRK39"/>
      <c r="CRL39"/>
      <c r="CRM39"/>
      <c r="CRN39"/>
      <c r="CRO39"/>
      <c r="CRP39"/>
      <c r="CRQ39"/>
      <c r="CRR39"/>
      <c r="CRS39"/>
      <c r="CRT39"/>
      <c r="CRU39"/>
      <c r="CRV39"/>
      <c r="CRW39"/>
      <c r="CRX39"/>
      <c r="CRY39"/>
      <c r="CRZ39"/>
      <c r="CSA39"/>
      <c r="CSB39"/>
      <c r="CSC39"/>
      <c r="CSD39"/>
      <c r="CSE39"/>
      <c r="CSF39"/>
      <c r="CSG39"/>
      <c r="CSH39"/>
      <c r="CSI39"/>
      <c r="CSJ39"/>
      <c r="CSK39"/>
      <c r="CSL39"/>
      <c r="CSM39"/>
      <c r="CSN39"/>
      <c r="CSO39"/>
      <c r="CSP39"/>
      <c r="CSQ39"/>
      <c r="CSR39"/>
      <c r="CSS39"/>
      <c r="CST39"/>
      <c r="CSU39"/>
      <c r="CSV39"/>
      <c r="CSW39"/>
      <c r="CSX39"/>
      <c r="CSY39"/>
      <c r="CSZ39"/>
      <c r="CTA39"/>
      <c r="CTB39"/>
      <c r="CTC39"/>
      <c r="CTD39"/>
      <c r="CTE39"/>
      <c r="CTF39"/>
      <c r="CTG39"/>
      <c r="CTH39"/>
      <c r="CTI39"/>
      <c r="CTJ39"/>
      <c r="CTK39"/>
      <c r="CTL39"/>
      <c r="CTM39"/>
      <c r="CTN39"/>
      <c r="CTO39"/>
      <c r="CTP39"/>
      <c r="CTQ39"/>
      <c r="CTR39"/>
      <c r="CTS39"/>
      <c r="CTT39"/>
      <c r="CTU39"/>
      <c r="CTV39"/>
      <c r="CTW39"/>
      <c r="CTX39"/>
      <c r="CTY39"/>
      <c r="CTZ39"/>
      <c r="CUA39"/>
      <c r="CUB39"/>
      <c r="CUC39"/>
      <c r="CUD39"/>
      <c r="CUE39"/>
      <c r="CUF39"/>
      <c r="CUG39"/>
      <c r="CUH39"/>
      <c r="CUI39"/>
      <c r="CUJ39"/>
      <c r="CUK39"/>
      <c r="CUL39"/>
      <c r="CUM39"/>
      <c r="CUN39"/>
      <c r="CUO39"/>
      <c r="CUP39"/>
      <c r="CUQ39"/>
      <c r="CUR39"/>
      <c r="CUS39"/>
      <c r="CUT39"/>
      <c r="CUU39"/>
      <c r="CUV39"/>
      <c r="CUW39"/>
      <c r="CUX39"/>
      <c r="CUY39"/>
      <c r="CUZ39"/>
      <c r="CVA39"/>
      <c r="CVB39"/>
      <c r="CVC39"/>
      <c r="CVD39"/>
      <c r="CVE39"/>
      <c r="CVF39"/>
      <c r="CVG39"/>
      <c r="CVH39"/>
      <c r="CVI39"/>
      <c r="CVJ39"/>
      <c r="CVK39"/>
      <c r="CVL39"/>
      <c r="CVM39"/>
      <c r="CVN39"/>
      <c r="CVO39"/>
      <c r="CVP39"/>
      <c r="CVQ39"/>
      <c r="CVR39"/>
      <c r="CVS39"/>
      <c r="CVT39"/>
      <c r="CVU39"/>
      <c r="CVV39"/>
      <c r="CVW39"/>
      <c r="CVX39"/>
      <c r="CVY39"/>
      <c r="CVZ39"/>
      <c r="CWA39"/>
      <c r="CWB39"/>
      <c r="CWC39"/>
      <c r="CWD39"/>
      <c r="CWE39"/>
      <c r="CWF39"/>
      <c r="CWG39"/>
      <c r="CWH39"/>
      <c r="CWI39"/>
      <c r="CWJ39"/>
      <c r="CWK39"/>
      <c r="CWL39"/>
      <c r="CWM39"/>
      <c r="CWN39"/>
      <c r="CWO39"/>
      <c r="CWP39"/>
      <c r="CWQ39"/>
      <c r="CWR39"/>
      <c r="CWS39"/>
      <c r="CWT39"/>
      <c r="CWU39"/>
      <c r="CWV39"/>
      <c r="CWW39"/>
      <c r="CWX39"/>
      <c r="CWY39"/>
      <c r="CWZ39"/>
      <c r="CXA39"/>
      <c r="CXB39"/>
      <c r="CXC39"/>
      <c r="CXD39"/>
      <c r="CXE39"/>
      <c r="CXF39"/>
      <c r="CXG39"/>
      <c r="CXH39"/>
      <c r="CXI39"/>
      <c r="CXJ39"/>
      <c r="CXK39"/>
      <c r="CXL39"/>
      <c r="CXM39"/>
      <c r="CXN39"/>
      <c r="CXO39"/>
      <c r="CXP39"/>
      <c r="CXQ39"/>
      <c r="CXR39"/>
      <c r="CXS39"/>
      <c r="CXT39"/>
      <c r="CXU39"/>
      <c r="CXV39"/>
      <c r="CXW39"/>
      <c r="CXX39"/>
      <c r="CXY39"/>
      <c r="CXZ39"/>
      <c r="CYA39"/>
      <c r="CYB39"/>
      <c r="CYC39"/>
      <c r="CYD39"/>
      <c r="CYE39"/>
      <c r="CYF39"/>
      <c r="CYG39"/>
      <c r="CYH39"/>
      <c r="CYI39"/>
      <c r="CYJ39"/>
      <c r="CYK39"/>
      <c r="CYL39"/>
      <c r="CYM39"/>
      <c r="CYN39"/>
      <c r="CYO39"/>
      <c r="CYP39"/>
      <c r="CYQ39"/>
      <c r="CYR39"/>
      <c r="CYS39"/>
      <c r="CYT39"/>
      <c r="CYU39"/>
      <c r="CYV39"/>
      <c r="CYW39"/>
      <c r="CYX39"/>
      <c r="CYY39"/>
      <c r="CYZ39"/>
      <c r="CZA39"/>
      <c r="CZB39"/>
      <c r="CZC39"/>
      <c r="CZD39"/>
      <c r="CZE39"/>
      <c r="CZF39"/>
      <c r="CZG39"/>
      <c r="CZH39"/>
      <c r="CZI39"/>
      <c r="CZJ39"/>
      <c r="CZK39"/>
      <c r="CZL39"/>
      <c r="CZM39"/>
      <c r="CZN39"/>
      <c r="CZO39"/>
      <c r="CZP39"/>
      <c r="CZQ39"/>
      <c r="CZR39"/>
      <c r="CZS39"/>
      <c r="CZT39"/>
      <c r="CZU39"/>
      <c r="CZV39"/>
      <c r="CZW39"/>
      <c r="CZX39"/>
      <c r="CZY39"/>
      <c r="CZZ39"/>
      <c r="DAA39"/>
      <c r="DAB39"/>
      <c r="DAC39"/>
      <c r="DAD39"/>
      <c r="DAE39"/>
      <c r="DAF39"/>
      <c r="DAG39"/>
      <c r="DAH39"/>
      <c r="DAI39"/>
      <c r="DAJ39"/>
      <c r="DAK39"/>
      <c r="DAL39"/>
      <c r="DAM39"/>
      <c r="DAN39"/>
      <c r="DAO39"/>
      <c r="DAP39"/>
      <c r="DAQ39"/>
      <c r="DAR39"/>
      <c r="DAS39"/>
      <c r="DAT39"/>
      <c r="DAU39"/>
      <c r="DAV39"/>
      <c r="DAW39"/>
      <c r="DAX39"/>
      <c r="DAY39"/>
      <c r="DAZ39"/>
      <c r="DBA39"/>
      <c r="DBB39"/>
      <c r="DBC39"/>
      <c r="DBD39"/>
      <c r="DBE39"/>
      <c r="DBF39"/>
      <c r="DBG39"/>
      <c r="DBH39"/>
      <c r="DBI39"/>
      <c r="DBJ39"/>
      <c r="DBK39"/>
      <c r="DBL39"/>
      <c r="DBM39"/>
      <c r="DBN39"/>
      <c r="DBO39"/>
      <c r="DBP39"/>
      <c r="DBQ39"/>
      <c r="DBR39"/>
      <c r="DBS39"/>
      <c r="DBT39"/>
      <c r="DBU39"/>
      <c r="DBV39"/>
      <c r="DBW39"/>
      <c r="DBX39"/>
      <c r="DBY39"/>
      <c r="DBZ39"/>
      <c r="DCA39"/>
      <c r="DCB39"/>
      <c r="DCC39"/>
      <c r="DCD39"/>
      <c r="DCE39"/>
      <c r="DCF39"/>
      <c r="DCG39"/>
      <c r="DCH39"/>
      <c r="DCI39"/>
      <c r="DCJ39"/>
      <c r="DCK39"/>
      <c r="DCL39"/>
      <c r="DCM39"/>
      <c r="DCN39"/>
      <c r="DCO39"/>
      <c r="DCP39"/>
      <c r="DCQ39"/>
      <c r="DCR39"/>
      <c r="DCS39"/>
      <c r="DCT39"/>
      <c r="DCU39"/>
      <c r="DCV39"/>
      <c r="DCW39"/>
      <c r="DCX39"/>
      <c r="DCY39"/>
      <c r="DCZ39"/>
      <c r="DDA39"/>
      <c r="DDB39"/>
      <c r="DDC39"/>
      <c r="DDD39"/>
      <c r="DDE39"/>
      <c r="DDF39"/>
      <c r="DDG39"/>
      <c r="DDH39"/>
      <c r="DDI39"/>
      <c r="DDJ39"/>
      <c r="DDK39"/>
      <c r="DDL39"/>
      <c r="DDM39"/>
      <c r="DDN39"/>
      <c r="DDO39"/>
      <c r="DDP39"/>
      <c r="DDQ39"/>
      <c r="DDR39"/>
      <c r="DDS39"/>
      <c r="DDT39"/>
      <c r="DDU39"/>
      <c r="DDV39"/>
      <c r="DDW39"/>
      <c r="DDX39"/>
      <c r="DDY39"/>
      <c r="DDZ39"/>
      <c r="DEA39"/>
      <c r="DEB39"/>
      <c r="DEC39"/>
      <c r="DED39"/>
      <c r="DEE39"/>
      <c r="DEF39"/>
      <c r="DEG39"/>
      <c r="DEH39"/>
      <c r="DEI39"/>
      <c r="DEJ39"/>
      <c r="DEK39"/>
      <c r="DEL39"/>
      <c r="DEM39"/>
      <c r="DEN39"/>
      <c r="DEO39"/>
      <c r="DEP39"/>
      <c r="DEQ39"/>
      <c r="DER39"/>
      <c r="DES39"/>
      <c r="DET39"/>
      <c r="DEU39"/>
      <c r="DEV39"/>
      <c r="DEW39"/>
      <c r="DEX39"/>
      <c r="DEY39"/>
      <c r="DEZ39"/>
      <c r="DFA39"/>
      <c r="DFB39"/>
      <c r="DFC39"/>
      <c r="DFD39"/>
      <c r="DFE39"/>
      <c r="DFF39"/>
      <c r="DFG39"/>
      <c r="DFH39"/>
      <c r="DFI39"/>
      <c r="DFJ39"/>
      <c r="DFK39"/>
      <c r="DFL39"/>
      <c r="DFM39"/>
      <c r="DFN39"/>
      <c r="DFO39"/>
      <c r="DFP39"/>
      <c r="DFQ39"/>
      <c r="DFR39"/>
      <c r="DFS39"/>
      <c r="DFT39"/>
      <c r="DFU39"/>
      <c r="DFV39"/>
      <c r="DFW39"/>
      <c r="DFX39"/>
      <c r="DFY39"/>
      <c r="DFZ39"/>
      <c r="DGA39"/>
      <c r="DGB39"/>
      <c r="DGC39"/>
      <c r="DGD39"/>
      <c r="DGE39"/>
      <c r="DGF39"/>
      <c r="DGG39"/>
      <c r="DGH39"/>
      <c r="DGI39"/>
      <c r="DGJ39"/>
      <c r="DGK39"/>
      <c r="DGL39"/>
      <c r="DGM39"/>
      <c r="DGN39"/>
      <c r="DGO39"/>
      <c r="DGP39"/>
      <c r="DGQ39"/>
      <c r="DGR39"/>
      <c r="DGS39"/>
      <c r="DGT39"/>
      <c r="DGU39"/>
      <c r="DGV39"/>
      <c r="DGW39"/>
      <c r="DGX39"/>
      <c r="DGY39"/>
      <c r="DGZ39"/>
      <c r="DHA39"/>
      <c r="DHB39"/>
      <c r="DHC39"/>
      <c r="DHD39"/>
      <c r="DHE39"/>
      <c r="DHF39"/>
      <c r="DHG39"/>
      <c r="DHH39"/>
      <c r="DHI39"/>
      <c r="DHJ39"/>
      <c r="DHK39"/>
      <c r="DHL39"/>
      <c r="DHM39"/>
      <c r="DHN39"/>
      <c r="DHO39"/>
      <c r="DHP39"/>
      <c r="DHQ39"/>
      <c r="DHR39"/>
      <c r="DHS39"/>
      <c r="DHT39"/>
      <c r="DHU39"/>
      <c r="DHV39"/>
      <c r="DHW39"/>
      <c r="DHX39"/>
      <c r="DHY39"/>
      <c r="DHZ39"/>
      <c r="DIA39"/>
      <c r="DIB39"/>
      <c r="DIC39"/>
      <c r="DID39"/>
      <c r="DIE39"/>
      <c r="DIF39"/>
      <c r="DIG39"/>
      <c r="DIH39"/>
      <c r="DII39"/>
      <c r="DIJ39"/>
      <c r="DIK39"/>
      <c r="DIL39"/>
      <c r="DIM39"/>
      <c r="DIN39"/>
      <c r="DIO39"/>
      <c r="DIP39"/>
      <c r="DIQ39"/>
      <c r="DIR39"/>
      <c r="DIS39"/>
      <c r="DIT39"/>
      <c r="DIU39"/>
      <c r="DIV39"/>
      <c r="DIW39"/>
      <c r="DIX39"/>
      <c r="DIY39"/>
      <c r="DIZ39"/>
      <c r="DJA39"/>
      <c r="DJB39"/>
      <c r="DJC39"/>
      <c r="DJD39"/>
      <c r="DJE39"/>
      <c r="DJF39"/>
      <c r="DJG39"/>
      <c r="DJH39"/>
      <c r="DJI39"/>
      <c r="DJJ39"/>
      <c r="DJK39"/>
      <c r="DJL39"/>
      <c r="DJM39"/>
      <c r="DJN39"/>
      <c r="DJO39"/>
      <c r="DJP39"/>
      <c r="DJQ39"/>
      <c r="DJR39"/>
      <c r="DJS39"/>
      <c r="DJT39"/>
      <c r="DJU39"/>
      <c r="DJV39"/>
      <c r="DJW39"/>
      <c r="DJX39"/>
      <c r="DJY39"/>
      <c r="DJZ39"/>
      <c r="DKA39"/>
      <c r="DKB39"/>
      <c r="DKC39"/>
      <c r="DKD39"/>
      <c r="DKE39"/>
      <c r="DKF39"/>
      <c r="DKG39"/>
      <c r="DKH39"/>
      <c r="DKI39"/>
      <c r="DKJ39"/>
      <c r="DKK39"/>
      <c r="DKL39"/>
      <c r="DKM39"/>
      <c r="DKN39"/>
      <c r="DKO39"/>
      <c r="DKP39"/>
      <c r="DKQ39"/>
      <c r="DKR39"/>
      <c r="DKS39"/>
      <c r="DKT39"/>
      <c r="DKU39"/>
      <c r="DKV39"/>
      <c r="DKW39"/>
      <c r="DKX39"/>
      <c r="DKY39"/>
      <c r="DKZ39"/>
      <c r="DLA39"/>
      <c r="DLB39"/>
      <c r="DLC39"/>
      <c r="DLD39"/>
      <c r="DLE39"/>
      <c r="DLF39"/>
      <c r="DLG39"/>
      <c r="DLH39"/>
      <c r="DLI39"/>
      <c r="DLJ39"/>
      <c r="DLK39"/>
      <c r="DLL39"/>
      <c r="DLM39"/>
      <c r="DLN39"/>
      <c r="DLO39"/>
      <c r="DLP39"/>
      <c r="DLQ39"/>
      <c r="DLR39"/>
      <c r="DLS39"/>
      <c r="DLT39"/>
      <c r="DLU39"/>
      <c r="DLV39"/>
      <c r="DLW39"/>
      <c r="DLX39"/>
      <c r="DLY39"/>
      <c r="DLZ39"/>
      <c r="DMA39"/>
      <c r="DMB39"/>
      <c r="DMC39"/>
      <c r="DMD39"/>
      <c r="DME39"/>
      <c r="DMF39"/>
      <c r="DMG39"/>
      <c r="DMH39"/>
      <c r="DMI39"/>
      <c r="DMJ39"/>
      <c r="DMK39"/>
      <c r="DML39"/>
      <c r="DMM39"/>
      <c r="DMN39"/>
      <c r="DMO39"/>
      <c r="DMP39"/>
      <c r="DMQ39"/>
      <c r="DMR39"/>
      <c r="DMS39"/>
      <c r="DMT39"/>
      <c r="DMU39"/>
      <c r="DMV39"/>
      <c r="DMW39"/>
      <c r="DMX39"/>
      <c r="DMY39"/>
      <c r="DMZ39"/>
      <c r="DNA39"/>
      <c r="DNB39"/>
      <c r="DNC39"/>
      <c r="DND39"/>
      <c r="DNE39"/>
      <c r="DNF39"/>
      <c r="DNG39"/>
      <c r="DNH39"/>
      <c r="DNI39"/>
      <c r="DNJ39"/>
      <c r="DNK39"/>
      <c r="DNL39"/>
      <c r="DNM39"/>
      <c r="DNN39"/>
      <c r="DNO39"/>
      <c r="DNP39"/>
      <c r="DNQ39"/>
      <c r="DNR39"/>
      <c r="DNS39"/>
      <c r="DNT39"/>
      <c r="DNU39"/>
      <c r="DNV39"/>
      <c r="DNW39"/>
      <c r="DNX39"/>
      <c r="DNY39"/>
      <c r="DNZ39"/>
      <c r="DOA39"/>
      <c r="DOB39"/>
      <c r="DOC39"/>
      <c r="DOD39"/>
      <c r="DOE39"/>
      <c r="DOF39"/>
      <c r="DOG39"/>
      <c r="DOH39"/>
      <c r="DOI39"/>
      <c r="DOJ39"/>
      <c r="DOK39"/>
      <c r="DOL39"/>
      <c r="DOM39"/>
      <c r="DON39"/>
      <c r="DOO39"/>
      <c r="DOP39"/>
      <c r="DOQ39"/>
      <c r="DOR39"/>
      <c r="DOS39"/>
      <c r="DOT39"/>
      <c r="DOU39"/>
      <c r="DOV39"/>
      <c r="DOW39"/>
      <c r="DOX39"/>
      <c r="DOY39"/>
      <c r="DOZ39"/>
      <c r="DPA39"/>
      <c r="DPB39"/>
      <c r="DPC39"/>
      <c r="DPD39"/>
      <c r="DPE39"/>
      <c r="DPF39"/>
      <c r="DPG39"/>
      <c r="DPH39"/>
      <c r="DPI39"/>
      <c r="DPJ39"/>
      <c r="DPK39"/>
      <c r="DPL39"/>
      <c r="DPM39"/>
      <c r="DPN39"/>
      <c r="DPO39"/>
      <c r="DPP39"/>
      <c r="DPQ39"/>
      <c r="DPR39"/>
      <c r="DPS39"/>
      <c r="DPT39"/>
      <c r="DPU39"/>
      <c r="DPV39"/>
      <c r="DPW39"/>
      <c r="DPX39"/>
      <c r="DPY39"/>
      <c r="DPZ39"/>
      <c r="DQA39"/>
      <c r="DQB39"/>
      <c r="DQC39"/>
      <c r="DQD39"/>
      <c r="DQE39"/>
      <c r="DQF39"/>
      <c r="DQG39"/>
      <c r="DQH39"/>
      <c r="DQI39"/>
      <c r="DQJ39"/>
      <c r="DQK39"/>
      <c r="DQL39"/>
      <c r="DQM39"/>
      <c r="DQN39"/>
      <c r="DQO39"/>
      <c r="DQP39"/>
      <c r="DQQ39"/>
      <c r="DQR39"/>
      <c r="DQS39"/>
      <c r="DQT39"/>
      <c r="DQU39"/>
      <c r="DQV39"/>
      <c r="DQW39"/>
      <c r="DQX39"/>
      <c r="DQY39"/>
      <c r="DQZ39"/>
      <c r="DRA39"/>
      <c r="DRB39"/>
      <c r="DRC39"/>
      <c r="DRD39"/>
      <c r="DRE39"/>
      <c r="DRF39"/>
      <c r="DRG39"/>
      <c r="DRH39"/>
      <c r="DRI39"/>
      <c r="DRJ39"/>
      <c r="DRK39"/>
      <c r="DRL39"/>
      <c r="DRM39"/>
      <c r="DRN39"/>
      <c r="DRO39"/>
      <c r="DRP39"/>
      <c r="DRQ39"/>
      <c r="DRR39"/>
      <c r="DRS39"/>
      <c r="DRT39"/>
      <c r="DRU39"/>
      <c r="DRV39"/>
      <c r="DRW39"/>
      <c r="DRX39"/>
      <c r="DRY39"/>
      <c r="DRZ39"/>
      <c r="DSA39"/>
      <c r="DSB39"/>
      <c r="DSC39"/>
      <c r="DSD39"/>
      <c r="DSE39"/>
      <c r="DSF39"/>
      <c r="DSG39"/>
      <c r="DSH39"/>
      <c r="DSI39"/>
      <c r="DSJ39"/>
      <c r="DSK39"/>
      <c r="DSL39"/>
      <c r="DSM39"/>
      <c r="DSN39"/>
      <c r="DSO39"/>
      <c r="DSP39"/>
      <c r="DSQ39"/>
      <c r="DSR39"/>
      <c r="DSS39"/>
      <c r="DST39"/>
      <c r="DSU39"/>
      <c r="DSV39"/>
      <c r="DSW39"/>
      <c r="DSX39"/>
      <c r="DSY39"/>
      <c r="DSZ39"/>
      <c r="DTA39"/>
      <c r="DTB39"/>
      <c r="DTC39"/>
      <c r="DTD39"/>
      <c r="DTE39"/>
      <c r="DTF39"/>
      <c r="DTG39"/>
      <c r="DTH39"/>
      <c r="DTI39"/>
      <c r="DTJ39"/>
      <c r="DTK39"/>
      <c r="DTL39"/>
      <c r="DTM39"/>
      <c r="DTN39"/>
      <c r="DTO39"/>
      <c r="DTP39"/>
      <c r="DTQ39"/>
      <c r="DTR39"/>
      <c r="DTS39"/>
      <c r="DTT39"/>
      <c r="DTU39"/>
      <c r="DTV39"/>
      <c r="DTW39"/>
      <c r="DTX39"/>
      <c r="DTY39"/>
      <c r="DTZ39"/>
      <c r="DUA39"/>
      <c r="DUB39"/>
      <c r="DUC39"/>
      <c r="DUD39"/>
      <c r="DUE39"/>
      <c r="DUF39"/>
      <c r="DUG39"/>
      <c r="DUH39"/>
      <c r="DUI39"/>
      <c r="DUJ39"/>
      <c r="DUK39"/>
      <c r="DUL39"/>
      <c r="DUM39"/>
      <c r="DUN39"/>
      <c r="DUO39"/>
      <c r="DUP39"/>
      <c r="DUQ39"/>
      <c r="DUR39"/>
      <c r="DUS39"/>
      <c r="DUT39"/>
      <c r="DUU39"/>
      <c r="DUV39"/>
      <c r="DUW39"/>
      <c r="DUX39"/>
      <c r="DUY39"/>
      <c r="DUZ39"/>
      <c r="DVA39"/>
      <c r="DVB39"/>
      <c r="DVC39"/>
      <c r="DVD39"/>
      <c r="DVE39"/>
      <c r="DVF39"/>
      <c r="DVG39"/>
      <c r="DVH39"/>
      <c r="DVI39"/>
      <c r="DVJ39"/>
      <c r="DVK39"/>
      <c r="DVL39"/>
      <c r="DVM39"/>
      <c r="DVN39"/>
      <c r="DVO39"/>
      <c r="DVP39"/>
      <c r="DVQ39"/>
      <c r="DVR39"/>
      <c r="DVS39"/>
      <c r="DVT39"/>
      <c r="DVU39"/>
      <c r="DVV39"/>
      <c r="DVW39"/>
      <c r="DVX39"/>
      <c r="DVY39"/>
      <c r="DVZ39"/>
      <c r="DWA39"/>
      <c r="DWB39"/>
      <c r="DWC39"/>
      <c r="DWD39"/>
      <c r="DWE39"/>
      <c r="DWF39"/>
      <c r="DWG39"/>
      <c r="DWH39"/>
      <c r="DWI39"/>
      <c r="DWJ39"/>
      <c r="DWK39"/>
      <c r="DWL39"/>
      <c r="DWM39"/>
      <c r="DWN39"/>
      <c r="DWO39"/>
      <c r="DWP39"/>
      <c r="DWQ39"/>
      <c r="DWR39"/>
      <c r="DWS39"/>
      <c r="DWT39"/>
      <c r="DWU39"/>
      <c r="DWV39"/>
      <c r="DWW39"/>
      <c r="DWX39"/>
      <c r="DWY39"/>
      <c r="DWZ39"/>
      <c r="DXA39"/>
      <c r="DXB39"/>
      <c r="DXC39"/>
      <c r="DXD39"/>
      <c r="DXE39"/>
      <c r="DXF39"/>
      <c r="DXG39"/>
      <c r="DXH39"/>
      <c r="DXI39"/>
      <c r="DXJ39"/>
      <c r="DXK39"/>
      <c r="DXL39"/>
      <c r="DXM39"/>
      <c r="DXN39"/>
      <c r="DXO39"/>
      <c r="DXP39"/>
      <c r="DXQ39"/>
      <c r="DXR39"/>
      <c r="DXS39"/>
      <c r="DXT39"/>
      <c r="DXU39"/>
      <c r="DXV39"/>
      <c r="DXW39"/>
      <c r="DXX39"/>
      <c r="DXY39"/>
      <c r="DXZ39"/>
      <c r="DYA39"/>
      <c r="DYB39"/>
      <c r="DYC39"/>
      <c r="DYD39"/>
      <c r="DYE39"/>
      <c r="DYF39"/>
      <c r="DYG39"/>
      <c r="DYH39"/>
      <c r="DYI39"/>
      <c r="DYJ39"/>
      <c r="DYK39"/>
      <c r="DYL39"/>
      <c r="DYM39"/>
      <c r="DYN39"/>
      <c r="DYO39"/>
      <c r="DYP39"/>
      <c r="DYQ39"/>
      <c r="DYR39"/>
      <c r="DYS39"/>
      <c r="DYT39"/>
      <c r="DYU39"/>
      <c r="DYV39"/>
      <c r="DYW39"/>
      <c r="DYX39"/>
      <c r="DYY39"/>
      <c r="DYZ39"/>
      <c r="DZA39"/>
      <c r="DZB39"/>
      <c r="DZC39"/>
      <c r="DZD39"/>
      <c r="DZE39"/>
      <c r="DZF39"/>
      <c r="DZG39"/>
      <c r="DZH39"/>
      <c r="DZI39"/>
      <c r="DZJ39"/>
      <c r="DZK39"/>
      <c r="DZL39"/>
      <c r="DZM39"/>
      <c r="DZN39"/>
      <c r="DZO39"/>
      <c r="DZP39"/>
      <c r="DZQ39"/>
      <c r="DZR39"/>
      <c r="DZS39"/>
      <c r="DZT39"/>
      <c r="DZU39"/>
      <c r="DZV39"/>
      <c r="DZW39"/>
      <c r="DZX39"/>
      <c r="DZY39"/>
      <c r="DZZ39"/>
      <c r="EAA39"/>
      <c r="EAB39"/>
      <c r="EAC39"/>
      <c r="EAD39"/>
      <c r="EAE39"/>
      <c r="EAF39"/>
      <c r="EAG39"/>
      <c r="EAH39"/>
      <c r="EAI39"/>
      <c r="EAJ39"/>
      <c r="EAK39"/>
      <c r="EAL39"/>
      <c r="EAM39"/>
      <c r="EAN39"/>
      <c r="EAO39"/>
      <c r="EAP39"/>
      <c r="EAQ39"/>
      <c r="EAR39"/>
      <c r="EAS39"/>
      <c r="EAT39"/>
      <c r="EAU39"/>
      <c r="EAV39"/>
      <c r="EAW39"/>
      <c r="EAX39"/>
      <c r="EAY39"/>
      <c r="EAZ39"/>
      <c r="EBA39"/>
      <c r="EBB39"/>
      <c r="EBC39"/>
      <c r="EBD39"/>
      <c r="EBE39"/>
      <c r="EBF39"/>
      <c r="EBG39"/>
      <c r="EBH39"/>
      <c r="EBI39"/>
      <c r="EBJ39"/>
      <c r="EBK39"/>
      <c r="EBL39"/>
      <c r="EBM39"/>
      <c r="EBN39"/>
      <c r="EBO39"/>
      <c r="EBP39"/>
      <c r="EBQ39"/>
      <c r="EBR39"/>
      <c r="EBS39"/>
      <c r="EBT39"/>
      <c r="EBU39"/>
      <c r="EBV39"/>
      <c r="EBW39"/>
      <c r="EBX39"/>
      <c r="EBY39"/>
      <c r="EBZ39"/>
      <c r="ECA39"/>
      <c r="ECB39"/>
      <c r="ECC39"/>
      <c r="ECD39"/>
      <c r="ECE39"/>
      <c r="ECF39"/>
      <c r="ECG39"/>
      <c r="ECH39"/>
      <c r="ECI39"/>
      <c r="ECJ39"/>
      <c r="ECK39"/>
      <c r="ECL39"/>
      <c r="ECM39"/>
      <c r="ECN39"/>
      <c r="ECO39"/>
      <c r="ECP39"/>
      <c r="ECQ39"/>
      <c r="ECR39"/>
      <c r="ECS39"/>
      <c r="ECT39"/>
      <c r="ECU39"/>
      <c r="ECV39"/>
      <c r="ECW39"/>
      <c r="ECX39"/>
      <c r="ECY39"/>
      <c r="ECZ39"/>
      <c r="EDA39"/>
      <c r="EDB39"/>
      <c r="EDC39"/>
      <c r="EDD39"/>
      <c r="EDE39"/>
      <c r="EDF39"/>
      <c r="EDG39"/>
      <c r="EDH39"/>
      <c r="EDI39"/>
      <c r="EDJ39"/>
      <c r="EDK39"/>
      <c r="EDL39"/>
      <c r="EDM39"/>
      <c r="EDN39"/>
      <c r="EDO39"/>
      <c r="EDP39"/>
      <c r="EDQ39"/>
      <c r="EDR39"/>
      <c r="EDS39"/>
      <c r="EDT39"/>
      <c r="EDU39"/>
      <c r="EDV39"/>
      <c r="EDW39"/>
      <c r="EDX39"/>
      <c r="EDY39"/>
      <c r="EDZ39"/>
      <c r="EEA39"/>
      <c r="EEB39"/>
      <c r="EEC39"/>
      <c r="EED39"/>
      <c r="EEE39"/>
      <c r="EEF39"/>
      <c r="EEG39"/>
      <c r="EEH39"/>
      <c r="EEI39"/>
      <c r="EEJ39"/>
      <c r="EEK39"/>
      <c r="EEL39"/>
      <c r="EEM39"/>
      <c r="EEN39"/>
      <c r="EEO39"/>
      <c r="EEP39"/>
      <c r="EEQ39"/>
      <c r="EER39"/>
      <c r="EES39"/>
      <c r="EET39"/>
      <c r="EEU39"/>
      <c r="EEV39"/>
      <c r="EEW39"/>
      <c r="EEX39"/>
      <c r="EEY39"/>
      <c r="EEZ39"/>
      <c r="EFA39"/>
      <c r="EFB39"/>
      <c r="EFC39"/>
      <c r="EFD39"/>
      <c r="EFE39"/>
      <c r="EFF39"/>
      <c r="EFG39"/>
      <c r="EFH39"/>
      <c r="EFI39"/>
      <c r="EFJ39"/>
      <c r="EFK39"/>
      <c r="EFL39"/>
      <c r="EFM39"/>
      <c r="EFN39"/>
      <c r="EFO39"/>
      <c r="EFP39"/>
      <c r="EFQ39"/>
      <c r="EFR39"/>
      <c r="EFS39"/>
      <c r="EFT39"/>
      <c r="EFU39"/>
      <c r="EFV39"/>
      <c r="EFW39"/>
      <c r="EFX39"/>
      <c r="EFY39"/>
      <c r="EFZ39"/>
      <c r="EGA39"/>
      <c r="EGB39"/>
      <c r="EGC39"/>
      <c r="EGD39"/>
      <c r="EGE39"/>
      <c r="EGF39"/>
      <c r="EGG39"/>
      <c r="EGH39"/>
      <c r="EGI39"/>
      <c r="EGJ39"/>
      <c r="EGK39"/>
      <c r="EGL39"/>
      <c r="EGM39"/>
      <c r="EGN39"/>
      <c r="EGO39"/>
      <c r="EGP39"/>
      <c r="EGQ39"/>
      <c r="EGR39"/>
      <c r="EGS39"/>
      <c r="EGT39"/>
      <c r="EGU39"/>
      <c r="EGV39"/>
      <c r="EGW39"/>
      <c r="EGX39"/>
      <c r="EGY39"/>
      <c r="EGZ39"/>
      <c r="EHA39"/>
      <c r="EHB39"/>
      <c r="EHC39"/>
      <c r="EHD39"/>
      <c r="EHE39"/>
      <c r="EHF39"/>
      <c r="EHG39"/>
      <c r="EHH39"/>
      <c r="EHI39"/>
      <c r="EHJ39"/>
      <c r="EHK39"/>
      <c r="EHL39"/>
      <c r="EHM39"/>
      <c r="EHN39"/>
      <c r="EHO39"/>
      <c r="EHP39"/>
      <c r="EHQ39"/>
      <c r="EHR39"/>
      <c r="EHS39"/>
      <c r="EHT39"/>
      <c r="EHU39"/>
      <c r="EHV39"/>
      <c r="EHW39"/>
      <c r="EHX39"/>
      <c r="EHY39"/>
      <c r="EHZ39"/>
      <c r="EIA39"/>
      <c r="EIB39"/>
      <c r="EIC39"/>
      <c r="EID39"/>
      <c r="EIE39"/>
      <c r="EIF39"/>
      <c r="EIG39"/>
      <c r="EIH39"/>
      <c r="EII39"/>
      <c r="EIJ39"/>
      <c r="EIK39"/>
      <c r="EIL39"/>
      <c r="EIM39"/>
      <c r="EIN39"/>
      <c r="EIO39"/>
      <c r="EIP39"/>
      <c r="EIQ39"/>
      <c r="EIR39"/>
      <c r="EIS39"/>
      <c r="EIT39"/>
      <c r="EIU39"/>
      <c r="EIV39"/>
      <c r="EIW39"/>
      <c r="EIX39"/>
      <c r="EIY39"/>
      <c r="EIZ39"/>
      <c r="EJA39"/>
      <c r="EJB39"/>
      <c r="EJC39"/>
      <c r="EJD39"/>
      <c r="EJE39"/>
      <c r="EJF39"/>
      <c r="EJG39"/>
      <c r="EJH39"/>
      <c r="EJI39"/>
      <c r="EJJ39"/>
      <c r="EJK39"/>
      <c r="EJL39"/>
      <c r="EJM39"/>
      <c r="EJN39"/>
      <c r="EJO39"/>
      <c r="EJP39"/>
      <c r="EJQ39"/>
      <c r="EJR39"/>
      <c r="EJS39"/>
      <c r="EJT39"/>
      <c r="EJU39"/>
      <c r="EJV39"/>
      <c r="EJW39"/>
      <c r="EJX39"/>
      <c r="EJY39"/>
      <c r="EJZ39"/>
      <c r="EKA39"/>
      <c r="EKB39"/>
      <c r="EKC39"/>
      <c r="EKD39"/>
      <c r="EKE39"/>
      <c r="EKF39"/>
      <c r="EKG39"/>
      <c r="EKH39"/>
      <c r="EKI39"/>
      <c r="EKJ39"/>
      <c r="EKK39"/>
      <c r="EKL39"/>
      <c r="EKM39"/>
      <c r="EKN39"/>
      <c r="EKO39"/>
      <c r="EKP39"/>
      <c r="EKQ39"/>
      <c r="EKR39"/>
      <c r="EKS39"/>
      <c r="EKT39"/>
      <c r="EKU39"/>
      <c r="EKV39"/>
      <c r="EKW39"/>
      <c r="EKX39"/>
      <c r="EKY39"/>
      <c r="EKZ39"/>
      <c r="ELA39"/>
      <c r="ELB39"/>
      <c r="ELC39"/>
      <c r="ELD39"/>
      <c r="ELE39"/>
      <c r="ELF39"/>
      <c r="ELG39"/>
      <c r="ELH39"/>
      <c r="ELI39"/>
      <c r="ELJ39"/>
      <c r="ELK39"/>
      <c r="ELL39"/>
      <c r="ELM39"/>
      <c r="ELN39"/>
      <c r="ELO39"/>
      <c r="ELP39"/>
      <c r="ELQ39"/>
      <c r="ELR39"/>
      <c r="ELS39"/>
      <c r="ELT39"/>
      <c r="ELU39"/>
      <c r="ELV39"/>
      <c r="ELW39"/>
      <c r="ELX39"/>
      <c r="ELY39"/>
      <c r="ELZ39"/>
      <c r="EMA39"/>
      <c r="EMB39"/>
      <c r="EMC39"/>
      <c r="EMD39"/>
      <c r="EME39"/>
      <c r="EMF39"/>
      <c r="EMG39"/>
      <c r="EMH39"/>
      <c r="EMI39"/>
      <c r="EMJ39"/>
      <c r="EMK39"/>
      <c r="EML39"/>
      <c r="EMM39"/>
      <c r="EMN39"/>
      <c r="EMO39"/>
      <c r="EMP39"/>
      <c r="EMQ39"/>
      <c r="EMR39"/>
      <c r="EMS39"/>
      <c r="EMT39"/>
      <c r="EMU39"/>
      <c r="EMV39"/>
      <c r="EMW39"/>
      <c r="EMX39"/>
      <c r="EMY39"/>
      <c r="EMZ39"/>
      <c r="ENA39"/>
      <c r="ENB39"/>
      <c r="ENC39"/>
      <c r="END39"/>
      <c r="ENE39"/>
      <c r="ENF39"/>
      <c r="ENG39"/>
      <c r="ENH39"/>
      <c r="ENI39"/>
      <c r="ENJ39"/>
      <c r="ENK39"/>
      <c r="ENL39"/>
      <c r="ENM39"/>
      <c r="ENN39"/>
      <c r="ENO39"/>
      <c r="ENP39"/>
      <c r="ENQ39"/>
      <c r="ENR39"/>
      <c r="ENS39"/>
      <c r="ENT39"/>
      <c r="ENU39"/>
      <c r="ENV39"/>
      <c r="ENW39"/>
      <c r="ENX39"/>
      <c r="ENY39"/>
      <c r="ENZ39"/>
      <c r="EOA39"/>
      <c r="EOB39"/>
      <c r="EOC39"/>
      <c r="EOD39"/>
      <c r="EOE39"/>
      <c r="EOF39"/>
      <c r="EOG39"/>
      <c r="EOH39"/>
      <c r="EOI39"/>
      <c r="EOJ39"/>
      <c r="EOK39"/>
      <c r="EOL39"/>
      <c r="EOM39"/>
      <c r="EON39"/>
      <c r="EOO39"/>
      <c r="EOP39"/>
      <c r="EOQ39"/>
      <c r="EOR39"/>
      <c r="EOS39"/>
      <c r="EOT39"/>
      <c r="EOU39"/>
      <c r="EOV39"/>
      <c r="EOW39"/>
      <c r="EOX39"/>
      <c r="EOY39"/>
      <c r="EOZ39"/>
      <c r="EPA39"/>
      <c r="EPB39"/>
      <c r="EPC39"/>
      <c r="EPD39"/>
      <c r="EPE39"/>
      <c r="EPF39"/>
      <c r="EPG39"/>
      <c r="EPH39"/>
      <c r="EPI39"/>
      <c r="EPJ39"/>
      <c r="EPK39"/>
      <c r="EPL39"/>
      <c r="EPM39"/>
      <c r="EPN39"/>
      <c r="EPO39"/>
      <c r="EPP39"/>
      <c r="EPQ39"/>
      <c r="EPR39"/>
      <c r="EPS39"/>
      <c r="EPT39"/>
      <c r="EPU39"/>
      <c r="EPV39"/>
      <c r="EPW39"/>
      <c r="EPX39"/>
      <c r="EPY39"/>
      <c r="EPZ39"/>
      <c r="EQA39"/>
      <c r="EQB39"/>
      <c r="EQC39"/>
      <c r="EQD39"/>
      <c r="EQE39"/>
      <c r="EQF39"/>
      <c r="EQG39"/>
      <c r="EQH39"/>
      <c r="EQI39"/>
      <c r="EQJ39"/>
      <c r="EQK39"/>
      <c r="EQL39"/>
      <c r="EQM39"/>
      <c r="EQN39"/>
      <c r="EQO39"/>
      <c r="EQP39"/>
      <c r="EQQ39"/>
      <c r="EQR39"/>
      <c r="EQS39"/>
      <c r="EQT39"/>
      <c r="EQU39"/>
      <c r="EQV39"/>
      <c r="EQW39"/>
      <c r="EQX39"/>
      <c r="EQY39"/>
      <c r="EQZ39"/>
      <c r="ERA39"/>
      <c r="ERB39"/>
      <c r="ERC39"/>
      <c r="ERD39"/>
      <c r="ERE39"/>
      <c r="ERF39"/>
      <c r="ERG39"/>
      <c r="ERH39"/>
      <c r="ERI39"/>
      <c r="ERJ39"/>
      <c r="ERK39"/>
      <c r="ERL39"/>
      <c r="ERM39"/>
      <c r="ERN39"/>
      <c r="ERO39"/>
      <c r="ERP39"/>
      <c r="ERQ39"/>
      <c r="ERR39"/>
      <c r="ERS39"/>
      <c r="ERT39"/>
      <c r="ERU39"/>
      <c r="ERV39"/>
      <c r="ERW39"/>
      <c r="ERX39"/>
      <c r="ERY39"/>
      <c r="ERZ39"/>
      <c r="ESA39"/>
      <c r="ESB39"/>
      <c r="ESC39"/>
      <c r="ESD39"/>
      <c r="ESE39"/>
      <c r="ESF39"/>
      <c r="ESG39"/>
      <c r="ESH39"/>
      <c r="ESI39"/>
      <c r="ESJ39"/>
      <c r="ESK39"/>
      <c r="ESL39"/>
      <c r="ESM39"/>
      <c r="ESN39"/>
      <c r="ESO39"/>
      <c r="ESP39"/>
      <c r="ESQ39"/>
      <c r="ESR39"/>
      <c r="ESS39"/>
      <c r="EST39"/>
      <c r="ESU39"/>
      <c r="ESV39"/>
      <c r="ESW39"/>
      <c r="ESX39"/>
      <c r="ESY39"/>
      <c r="ESZ39"/>
      <c r="ETA39"/>
      <c r="ETB39"/>
      <c r="ETC39"/>
      <c r="ETD39"/>
      <c r="ETE39"/>
      <c r="ETF39"/>
      <c r="ETG39"/>
      <c r="ETH39"/>
      <c r="ETI39"/>
      <c r="ETJ39"/>
      <c r="ETK39"/>
      <c r="ETL39"/>
      <c r="ETM39"/>
      <c r="ETN39"/>
      <c r="ETO39"/>
      <c r="ETP39"/>
      <c r="ETQ39"/>
      <c r="ETR39"/>
      <c r="ETS39"/>
      <c r="ETT39"/>
      <c r="ETU39"/>
      <c r="ETV39"/>
      <c r="ETW39"/>
      <c r="ETX39"/>
      <c r="ETY39"/>
      <c r="ETZ39"/>
      <c r="EUA39"/>
      <c r="EUB39"/>
      <c r="EUC39"/>
      <c r="EUD39"/>
      <c r="EUE39"/>
      <c r="EUF39"/>
      <c r="EUG39"/>
      <c r="EUH39"/>
      <c r="EUI39"/>
      <c r="EUJ39"/>
      <c r="EUK39"/>
      <c r="EUL39"/>
      <c r="EUM39"/>
      <c r="EUN39"/>
      <c r="EUO39"/>
      <c r="EUP39"/>
      <c r="EUQ39"/>
      <c r="EUR39"/>
      <c r="EUS39"/>
      <c r="EUT39"/>
      <c r="EUU39"/>
      <c r="EUV39"/>
      <c r="EUW39"/>
      <c r="EUX39"/>
      <c r="EUY39"/>
      <c r="EUZ39"/>
      <c r="EVA39"/>
      <c r="EVB39"/>
      <c r="EVC39"/>
      <c r="EVD39"/>
      <c r="EVE39"/>
      <c r="EVF39"/>
      <c r="EVG39"/>
      <c r="EVH39"/>
      <c r="EVI39"/>
      <c r="EVJ39"/>
      <c r="EVK39"/>
      <c r="EVL39"/>
      <c r="EVM39"/>
      <c r="EVN39"/>
      <c r="EVO39"/>
      <c r="EVP39"/>
      <c r="EVQ39"/>
      <c r="EVR39"/>
      <c r="EVS39"/>
      <c r="EVT39"/>
      <c r="EVU39"/>
      <c r="EVV39"/>
      <c r="EVW39"/>
      <c r="EVX39"/>
      <c r="EVY39"/>
      <c r="EVZ39"/>
      <c r="EWA39"/>
      <c r="EWB39"/>
      <c r="EWC39"/>
      <c r="EWD39"/>
      <c r="EWE39"/>
      <c r="EWF39"/>
      <c r="EWG39"/>
      <c r="EWH39"/>
      <c r="EWI39"/>
      <c r="EWJ39"/>
      <c r="EWK39"/>
      <c r="EWL39"/>
      <c r="EWM39"/>
      <c r="EWN39"/>
      <c r="EWO39"/>
      <c r="EWP39"/>
      <c r="EWQ39"/>
      <c r="EWR39"/>
      <c r="EWS39"/>
      <c r="EWT39"/>
      <c r="EWU39"/>
      <c r="EWV39"/>
      <c r="EWW39"/>
      <c r="EWX39"/>
      <c r="EWY39"/>
      <c r="EWZ39"/>
      <c r="EXA39"/>
      <c r="EXB39"/>
      <c r="EXC39"/>
      <c r="EXD39"/>
      <c r="EXE39"/>
      <c r="EXF39"/>
      <c r="EXG39"/>
      <c r="EXH39"/>
      <c r="EXI39"/>
      <c r="EXJ39"/>
      <c r="EXK39"/>
      <c r="EXL39"/>
      <c r="EXM39"/>
      <c r="EXN39"/>
      <c r="EXO39"/>
      <c r="EXP39"/>
      <c r="EXQ39"/>
      <c r="EXR39"/>
      <c r="EXS39"/>
      <c r="EXT39"/>
      <c r="EXU39"/>
      <c r="EXV39"/>
      <c r="EXW39"/>
      <c r="EXX39"/>
      <c r="EXY39"/>
      <c r="EXZ39"/>
      <c r="EYA39"/>
      <c r="EYB39"/>
      <c r="EYC39"/>
      <c r="EYD39"/>
      <c r="EYE39"/>
      <c r="EYF39"/>
      <c r="EYG39"/>
      <c r="EYH39"/>
      <c r="EYI39"/>
      <c r="EYJ39"/>
      <c r="EYK39"/>
      <c r="EYL39"/>
      <c r="EYM39"/>
      <c r="EYN39"/>
      <c r="EYO39"/>
      <c r="EYP39"/>
      <c r="EYQ39"/>
      <c r="EYR39"/>
      <c r="EYS39"/>
      <c r="EYT39"/>
      <c r="EYU39"/>
      <c r="EYV39"/>
      <c r="EYW39"/>
      <c r="EYX39"/>
      <c r="EYY39"/>
      <c r="EYZ39"/>
      <c r="EZA39"/>
      <c r="EZB39"/>
      <c r="EZC39"/>
      <c r="EZD39"/>
      <c r="EZE39"/>
      <c r="EZF39"/>
      <c r="EZG39"/>
      <c r="EZH39"/>
      <c r="EZI39"/>
      <c r="EZJ39"/>
      <c r="EZK39"/>
      <c r="EZL39"/>
      <c r="EZM39"/>
      <c r="EZN39"/>
      <c r="EZO39"/>
      <c r="EZP39"/>
      <c r="EZQ39"/>
      <c r="EZR39"/>
      <c r="EZS39"/>
      <c r="EZT39"/>
      <c r="EZU39"/>
      <c r="EZV39"/>
      <c r="EZW39"/>
      <c r="EZX39"/>
      <c r="EZY39"/>
      <c r="EZZ39"/>
      <c r="FAA39"/>
      <c r="FAB39"/>
      <c r="FAC39"/>
      <c r="FAD39"/>
      <c r="FAE39"/>
      <c r="FAF39"/>
      <c r="FAG39"/>
      <c r="FAH39"/>
      <c r="FAI39"/>
      <c r="FAJ39"/>
      <c r="FAK39"/>
      <c r="FAL39"/>
      <c r="FAM39"/>
      <c r="FAN39"/>
      <c r="FAO39"/>
      <c r="FAP39"/>
      <c r="FAQ39"/>
      <c r="FAR39"/>
      <c r="FAS39"/>
      <c r="FAT39"/>
      <c r="FAU39"/>
      <c r="FAV39"/>
      <c r="FAW39"/>
      <c r="FAX39"/>
      <c r="FAY39"/>
      <c r="FAZ39"/>
      <c r="FBA39"/>
      <c r="FBB39"/>
      <c r="FBC39"/>
      <c r="FBD39"/>
      <c r="FBE39"/>
      <c r="FBF39"/>
      <c r="FBG39"/>
      <c r="FBH39"/>
      <c r="FBI39"/>
      <c r="FBJ39"/>
      <c r="FBK39"/>
      <c r="FBL39"/>
      <c r="FBM39"/>
      <c r="FBN39"/>
      <c r="FBO39"/>
      <c r="FBP39"/>
      <c r="FBQ39"/>
      <c r="FBR39"/>
      <c r="FBS39"/>
      <c r="FBT39"/>
      <c r="FBU39"/>
      <c r="FBV39"/>
      <c r="FBW39"/>
      <c r="FBX39"/>
      <c r="FBY39"/>
      <c r="FBZ39"/>
      <c r="FCA39"/>
      <c r="FCB39"/>
      <c r="FCC39"/>
      <c r="FCD39"/>
      <c r="FCE39"/>
      <c r="FCF39"/>
      <c r="FCG39"/>
      <c r="FCH39"/>
      <c r="FCI39"/>
      <c r="FCJ39"/>
      <c r="FCK39"/>
      <c r="FCL39"/>
      <c r="FCM39"/>
      <c r="FCN39"/>
      <c r="FCO39"/>
      <c r="FCP39"/>
      <c r="FCQ39"/>
      <c r="FCR39"/>
      <c r="FCS39"/>
      <c r="FCT39"/>
      <c r="FCU39"/>
      <c r="FCV39"/>
      <c r="FCW39"/>
      <c r="FCX39"/>
      <c r="FCY39"/>
      <c r="FCZ39"/>
      <c r="FDA39"/>
      <c r="FDB39"/>
      <c r="FDC39"/>
      <c r="FDD39"/>
      <c r="FDE39"/>
      <c r="FDF39"/>
      <c r="FDG39"/>
      <c r="FDH39"/>
      <c r="FDI39"/>
      <c r="FDJ39"/>
      <c r="FDK39"/>
      <c r="FDL39"/>
      <c r="FDM39"/>
      <c r="FDN39"/>
      <c r="FDO39"/>
      <c r="FDP39"/>
      <c r="FDQ39"/>
      <c r="FDR39"/>
      <c r="FDS39"/>
      <c r="FDT39"/>
      <c r="FDU39"/>
      <c r="FDV39"/>
      <c r="FDW39"/>
      <c r="FDX39"/>
      <c r="FDY39"/>
      <c r="FDZ39"/>
      <c r="FEA39"/>
      <c r="FEB39"/>
      <c r="FEC39"/>
      <c r="FED39"/>
      <c r="FEE39"/>
      <c r="FEF39"/>
      <c r="FEG39"/>
      <c r="FEH39"/>
      <c r="FEI39"/>
      <c r="FEJ39"/>
      <c r="FEK39"/>
      <c r="FEL39"/>
      <c r="FEM39"/>
      <c r="FEN39"/>
      <c r="FEO39"/>
      <c r="FEP39"/>
      <c r="FEQ39"/>
      <c r="FER39"/>
      <c r="FES39"/>
      <c r="FET39"/>
      <c r="FEU39"/>
      <c r="FEV39"/>
      <c r="FEW39"/>
      <c r="FEX39"/>
      <c r="FEY39"/>
      <c r="FEZ39"/>
      <c r="FFA39"/>
      <c r="FFB39"/>
      <c r="FFC39"/>
      <c r="FFD39"/>
      <c r="FFE39"/>
      <c r="FFF39"/>
      <c r="FFG39"/>
      <c r="FFH39"/>
      <c r="FFI39"/>
      <c r="FFJ39"/>
      <c r="FFK39"/>
      <c r="FFL39"/>
      <c r="FFM39"/>
      <c r="FFN39"/>
      <c r="FFO39"/>
      <c r="FFP39"/>
      <c r="FFQ39"/>
      <c r="FFR39"/>
      <c r="FFS39"/>
      <c r="FFT39"/>
      <c r="FFU39"/>
      <c r="FFV39"/>
      <c r="FFW39"/>
      <c r="FFX39"/>
      <c r="FFY39"/>
      <c r="FFZ39"/>
      <c r="FGA39"/>
      <c r="FGB39"/>
      <c r="FGC39"/>
      <c r="FGD39"/>
      <c r="FGE39"/>
      <c r="FGF39"/>
      <c r="FGG39"/>
      <c r="FGH39"/>
      <c r="FGI39"/>
      <c r="FGJ39"/>
      <c r="FGK39"/>
      <c r="FGL39"/>
      <c r="FGM39"/>
      <c r="FGN39"/>
      <c r="FGO39"/>
      <c r="FGP39"/>
      <c r="FGQ39"/>
      <c r="FGR39"/>
      <c r="FGS39"/>
      <c r="FGT39"/>
      <c r="FGU39"/>
      <c r="FGV39"/>
      <c r="FGW39"/>
      <c r="FGX39"/>
      <c r="FGY39"/>
      <c r="FGZ39"/>
      <c r="FHA39"/>
      <c r="FHB39"/>
      <c r="FHC39"/>
      <c r="FHD39"/>
      <c r="FHE39"/>
      <c r="FHF39"/>
      <c r="FHG39"/>
      <c r="FHH39"/>
      <c r="FHI39"/>
      <c r="FHJ39"/>
      <c r="FHK39"/>
      <c r="FHL39"/>
      <c r="FHM39"/>
      <c r="FHN39"/>
      <c r="FHO39"/>
      <c r="FHP39"/>
      <c r="FHQ39"/>
      <c r="FHR39"/>
      <c r="FHS39"/>
      <c r="FHT39"/>
      <c r="FHU39"/>
      <c r="FHV39"/>
      <c r="FHW39"/>
      <c r="FHX39"/>
      <c r="FHY39"/>
      <c r="FHZ39"/>
      <c r="FIA39"/>
      <c r="FIB39"/>
      <c r="FIC39"/>
      <c r="FID39"/>
      <c r="FIE39"/>
      <c r="FIF39"/>
      <c r="FIG39"/>
      <c r="FIH39"/>
      <c r="FII39"/>
      <c r="FIJ39"/>
      <c r="FIK39"/>
      <c r="FIL39"/>
      <c r="FIM39"/>
      <c r="FIN39"/>
      <c r="FIO39"/>
      <c r="FIP39"/>
      <c r="FIQ39"/>
      <c r="FIR39"/>
      <c r="FIS39"/>
      <c r="FIT39"/>
      <c r="FIU39"/>
      <c r="FIV39"/>
      <c r="FIW39"/>
      <c r="FIX39"/>
      <c r="FIY39"/>
      <c r="FIZ39"/>
      <c r="FJA39"/>
      <c r="FJB39"/>
      <c r="FJC39"/>
      <c r="FJD39"/>
      <c r="FJE39"/>
      <c r="FJF39"/>
      <c r="FJG39"/>
      <c r="FJH39"/>
      <c r="FJI39"/>
      <c r="FJJ39"/>
      <c r="FJK39"/>
      <c r="FJL39"/>
      <c r="FJM39"/>
      <c r="FJN39"/>
      <c r="FJO39"/>
      <c r="FJP39"/>
      <c r="FJQ39"/>
      <c r="FJR39"/>
      <c r="FJS39"/>
      <c r="FJT39"/>
      <c r="FJU39"/>
      <c r="FJV39"/>
      <c r="FJW39"/>
      <c r="FJX39"/>
      <c r="FJY39"/>
      <c r="FJZ39"/>
      <c r="FKA39"/>
      <c r="FKB39"/>
      <c r="FKC39"/>
      <c r="FKD39"/>
      <c r="FKE39"/>
      <c r="FKF39"/>
      <c r="FKG39"/>
      <c r="FKH39"/>
      <c r="FKI39"/>
      <c r="FKJ39"/>
      <c r="FKK39"/>
      <c r="FKL39"/>
      <c r="FKM39"/>
      <c r="FKN39"/>
      <c r="FKO39"/>
      <c r="FKP39"/>
      <c r="FKQ39"/>
      <c r="FKR39"/>
      <c r="FKS39"/>
      <c r="FKT39"/>
      <c r="FKU39"/>
      <c r="FKV39"/>
      <c r="FKW39"/>
      <c r="FKX39"/>
      <c r="FKY39"/>
      <c r="FKZ39"/>
      <c r="FLA39"/>
      <c r="FLB39"/>
      <c r="FLC39"/>
      <c r="FLD39"/>
      <c r="FLE39"/>
      <c r="FLF39"/>
      <c r="FLG39"/>
      <c r="FLH39"/>
      <c r="FLI39"/>
      <c r="FLJ39"/>
      <c r="FLK39"/>
      <c r="FLL39"/>
      <c r="FLM39"/>
      <c r="FLN39"/>
      <c r="FLO39"/>
      <c r="FLP39"/>
      <c r="FLQ39"/>
      <c r="FLR39"/>
      <c r="FLS39"/>
      <c r="FLT39"/>
      <c r="FLU39"/>
      <c r="FLV39"/>
      <c r="FLW39"/>
      <c r="FLX39"/>
      <c r="FLY39"/>
      <c r="FLZ39"/>
      <c r="FMA39"/>
      <c r="FMB39"/>
      <c r="FMC39"/>
      <c r="FMD39"/>
      <c r="FME39"/>
      <c r="FMF39"/>
      <c r="FMG39"/>
      <c r="FMH39"/>
      <c r="FMI39"/>
      <c r="FMJ39"/>
      <c r="FMK39"/>
      <c r="FML39"/>
      <c r="FMM39"/>
      <c r="FMN39"/>
      <c r="FMO39"/>
      <c r="FMP39"/>
      <c r="FMQ39"/>
      <c r="FMR39"/>
      <c r="FMS39"/>
      <c r="FMT39"/>
      <c r="FMU39"/>
      <c r="FMV39"/>
      <c r="FMW39"/>
      <c r="FMX39"/>
      <c r="FMY39"/>
      <c r="FMZ39"/>
      <c r="FNA39"/>
      <c r="FNB39"/>
      <c r="FNC39"/>
      <c r="FND39"/>
      <c r="FNE39"/>
      <c r="FNF39"/>
      <c r="FNG39"/>
      <c r="FNH39"/>
      <c r="FNI39"/>
      <c r="FNJ39"/>
      <c r="FNK39"/>
      <c r="FNL39"/>
      <c r="FNM39"/>
      <c r="FNN39"/>
      <c r="FNO39"/>
      <c r="FNP39"/>
      <c r="FNQ39"/>
      <c r="FNR39"/>
      <c r="FNS39"/>
      <c r="FNT39"/>
      <c r="FNU39"/>
      <c r="FNV39"/>
      <c r="FNW39"/>
      <c r="FNX39"/>
      <c r="FNY39"/>
      <c r="FNZ39"/>
      <c r="FOA39"/>
      <c r="FOB39"/>
      <c r="FOC39"/>
      <c r="FOD39"/>
      <c r="FOE39"/>
      <c r="FOF39"/>
      <c r="FOG39"/>
      <c r="FOH39"/>
      <c r="FOI39"/>
      <c r="FOJ39"/>
      <c r="FOK39"/>
      <c r="FOL39"/>
      <c r="FOM39"/>
      <c r="FON39"/>
      <c r="FOO39"/>
      <c r="FOP39"/>
      <c r="FOQ39"/>
      <c r="FOR39"/>
      <c r="FOS39"/>
      <c r="FOT39"/>
      <c r="FOU39"/>
      <c r="FOV39"/>
      <c r="FOW39"/>
      <c r="FOX39"/>
      <c r="FOY39"/>
      <c r="FOZ39"/>
      <c r="FPA39"/>
      <c r="FPB39"/>
      <c r="FPC39"/>
      <c r="FPD39"/>
      <c r="FPE39"/>
      <c r="FPF39"/>
      <c r="FPG39"/>
      <c r="FPH39"/>
      <c r="FPI39"/>
      <c r="FPJ39"/>
      <c r="FPK39"/>
      <c r="FPL39"/>
      <c r="FPM39"/>
      <c r="FPN39"/>
      <c r="FPO39"/>
      <c r="FPP39"/>
      <c r="FPQ39"/>
      <c r="FPR39"/>
      <c r="FPS39"/>
      <c r="FPT39"/>
      <c r="FPU39"/>
      <c r="FPV39"/>
      <c r="FPW39"/>
      <c r="FPX39"/>
      <c r="FPY39"/>
      <c r="FPZ39"/>
      <c r="FQA39"/>
      <c r="FQB39"/>
      <c r="FQC39"/>
      <c r="FQD39"/>
      <c r="FQE39"/>
      <c r="FQF39"/>
      <c r="FQG39"/>
      <c r="FQH39"/>
      <c r="FQI39"/>
      <c r="FQJ39"/>
      <c r="FQK39"/>
      <c r="FQL39"/>
      <c r="FQM39"/>
      <c r="FQN39"/>
      <c r="FQO39"/>
      <c r="FQP39"/>
      <c r="FQQ39"/>
      <c r="FQR39"/>
      <c r="FQS39"/>
      <c r="FQT39"/>
      <c r="FQU39"/>
      <c r="FQV39"/>
      <c r="FQW39"/>
      <c r="FQX39"/>
      <c r="FQY39"/>
      <c r="FQZ39"/>
      <c r="FRA39"/>
      <c r="FRB39"/>
      <c r="FRC39"/>
      <c r="FRD39"/>
      <c r="FRE39"/>
      <c r="FRF39"/>
      <c r="FRG39"/>
      <c r="FRH39"/>
      <c r="FRI39"/>
      <c r="FRJ39"/>
      <c r="FRK39"/>
      <c r="FRL39"/>
      <c r="FRM39"/>
      <c r="FRN39"/>
      <c r="FRO39"/>
      <c r="FRP39"/>
      <c r="FRQ39"/>
      <c r="FRR39"/>
      <c r="FRS39"/>
      <c r="FRT39"/>
      <c r="FRU39"/>
      <c r="FRV39"/>
      <c r="FRW39"/>
      <c r="FRX39"/>
      <c r="FRY39"/>
      <c r="FRZ39"/>
      <c r="FSA39"/>
      <c r="FSB39"/>
      <c r="FSC39"/>
      <c r="FSD39"/>
      <c r="FSE39"/>
      <c r="FSF39"/>
      <c r="FSG39"/>
      <c r="FSH39"/>
      <c r="FSI39"/>
      <c r="FSJ39"/>
      <c r="FSK39"/>
      <c r="FSL39"/>
      <c r="FSM39"/>
      <c r="FSN39"/>
      <c r="FSO39"/>
      <c r="FSP39"/>
      <c r="FSQ39"/>
      <c r="FSR39"/>
      <c r="FSS39"/>
      <c r="FST39"/>
      <c r="FSU39"/>
      <c r="FSV39"/>
      <c r="FSW39"/>
      <c r="FSX39"/>
      <c r="FSY39"/>
      <c r="FSZ39"/>
      <c r="FTA39"/>
      <c r="FTB39"/>
      <c r="FTC39"/>
      <c r="FTD39"/>
      <c r="FTE39"/>
      <c r="FTF39"/>
      <c r="FTG39"/>
      <c r="FTH39"/>
      <c r="FTI39"/>
      <c r="FTJ39"/>
      <c r="FTK39"/>
      <c r="FTL39"/>
      <c r="FTM39"/>
      <c r="FTN39"/>
      <c r="FTO39"/>
      <c r="FTP39"/>
      <c r="FTQ39"/>
      <c r="FTR39"/>
      <c r="FTS39"/>
      <c r="FTT39"/>
      <c r="FTU39"/>
      <c r="FTV39"/>
      <c r="FTW39"/>
      <c r="FTX39"/>
      <c r="FTY39"/>
      <c r="FTZ39"/>
      <c r="FUA39"/>
      <c r="FUB39"/>
      <c r="FUC39"/>
      <c r="FUD39"/>
      <c r="FUE39"/>
      <c r="FUF39"/>
      <c r="FUG39"/>
      <c r="FUH39"/>
      <c r="FUI39"/>
      <c r="FUJ39"/>
      <c r="FUK39"/>
      <c r="FUL39"/>
      <c r="FUM39"/>
      <c r="FUN39"/>
      <c r="FUO39"/>
      <c r="FUP39"/>
      <c r="FUQ39"/>
      <c r="FUR39"/>
      <c r="FUS39"/>
      <c r="FUT39"/>
      <c r="FUU39"/>
      <c r="FUV39"/>
      <c r="FUW39"/>
      <c r="FUX39"/>
      <c r="FUY39"/>
      <c r="FUZ39"/>
      <c r="FVA39"/>
      <c r="FVB39"/>
      <c r="FVC39"/>
      <c r="FVD39"/>
      <c r="FVE39"/>
      <c r="FVF39"/>
      <c r="FVG39"/>
      <c r="FVH39"/>
      <c r="FVI39"/>
      <c r="FVJ39"/>
      <c r="FVK39"/>
      <c r="FVL39"/>
      <c r="FVM39"/>
      <c r="FVN39"/>
      <c r="FVO39"/>
      <c r="FVP39"/>
      <c r="FVQ39"/>
      <c r="FVR39"/>
      <c r="FVS39"/>
      <c r="FVT39"/>
      <c r="FVU39"/>
      <c r="FVV39"/>
      <c r="FVW39"/>
      <c r="FVX39"/>
      <c r="FVY39"/>
      <c r="FVZ39"/>
      <c r="FWA39"/>
      <c r="FWB39"/>
      <c r="FWC39"/>
      <c r="FWD39"/>
      <c r="FWE39"/>
      <c r="FWF39"/>
      <c r="FWG39"/>
      <c r="FWH39"/>
      <c r="FWI39"/>
      <c r="FWJ39"/>
      <c r="FWK39"/>
      <c r="FWL39"/>
      <c r="FWM39"/>
      <c r="FWN39"/>
      <c r="FWO39"/>
      <c r="FWP39"/>
      <c r="FWQ39"/>
      <c r="FWR39"/>
      <c r="FWS39"/>
      <c r="FWT39"/>
      <c r="FWU39"/>
      <c r="FWV39"/>
      <c r="FWW39"/>
      <c r="FWX39"/>
      <c r="FWY39"/>
      <c r="FWZ39"/>
      <c r="FXA39"/>
      <c r="FXB39"/>
      <c r="FXC39"/>
      <c r="FXD39"/>
      <c r="FXE39"/>
      <c r="FXF39"/>
      <c r="FXG39"/>
      <c r="FXH39"/>
      <c r="FXI39"/>
      <c r="FXJ39"/>
      <c r="FXK39"/>
      <c r="FXL39"/>
      <c r="FXM39"/>
      <c r="FXN39"/>
      <c r="FXO39"/>
      <c r="FXP39"/>
      <c r="FXQ39"/>
      <c r="FXR39"/>
      <c r="FXS39"/>
      <c r="FXT39"/>
      <c r="FXU39"/>
      <c r="FXV39"/>
      <c r="FXW39"/>
      <c r="FXX39"/>
      <c r="FXY39"/>
      <c r="FXZ39"/>
      <c r="FYA39"/>
      <c r="FYB39"/>
      <c r="FYC39"/>
      <c r="FYD39"/>
      <c r="FYE39"/>
      <c r="FYF39"/>
      <c r="FYG39"/>
      <c r="FYH39"/>
      <c r="FYI39"/>
      <c r="FYJ39"/>
      <c r="FYK39"/>
      <c r="FYL39"/>
      <c r="FYM39"/>
      <c r="FYN39"/>
      <c r="FYO39"/>
      <c r="FYP39"/>
      <c r="FYQ39"/>
      <c r="FYR39"/>
      <c r="FYS39"/>
      <c r="FYT39"/>
      <c r="FYU39"/>
      <c r="FYV39"/>
      <c r="FYW39"/>
      <c r="FYX39"/>
      <c r="FYY39"/>
      <c r="FYZ39"/>
      <c r="FZA39"/>
      <c r="FZB39"/>
      <c r="FZC39"/>
      <c r="FZD39"/>
      <c r="FZE39"/>
      <c r="FZF39"/>
      <c r="FZG39"/>
      <c r="FZH39"/>
      <c r="FZI39"/>
      <c r="FZJ39"/>
      <c r="FZK39"/>
      <c r="FZL39"/>
      <c r="FZM39"/>
      <c r="FZN39"/>
      <c r="FZO39"/>
      <c r="FZP39"/>
      <c r="FZQ39"/>
      <c r="FZR39"/>
      <c r="FZS39"/>
      <c r="FZT39"/>
      <c r="FZU39"/>
      <c r="FZV39"/>
      <c r="FZW39"/>
      <c r="FZX39"/>
      <c r="FZY39"/>
      <c r="FZZ39"/>
      <c r="GAA39"/>
      <c r="GAB39"/>
      <c r="GAC39"/>
      <c r="GAD39"/>
      <c r="GAE39"/>
      <c r="GAF39"/>
      <c r="GAG39"/>
      <c r="GAH39"/>
      <c r="GAI39"/>
      <c r="GAJ39"/>
      <c r="GAK39"/>
      <c r="GAL39"/>
      <c r="GAM39"/>
      <c r="GAN39"/>
      <c r="GAO39"/>
      <c r="GAP39"/>
      <c r="GAQ39"/>
      <c r="GAR39"/>
      <c r="GAS39"/>
      <c r="GAT39"/>
      <c r="GAU39"/>
      <c r="GAV39"/>
      <c r="GAW39"/>
      <c r="GAX39"/>
      <c r="GAY39"/>
      <c r="GAZ39"/>
      <c r="GBA39"/>
      <c r="GBB39"/>
      <c r="GBC39"/>
      <c r="GBD39"/>
      <c r="GBE39"/>
      <c r="GBF39"/>
      <c r="GBG39"/>
      <c r="GBH39"/>
      <c r="GBI39"/>
      <c r="GBJ39"/>
      <c r="GBK39"/>
      <c r="GBL39"/>
      <c r="GBM39"/>
      <c r="GBN39"/>
      <c r="GBO39"/>
      <c r="GBP39"/>
      <c r="GBQ39"/>
      <c r="GBR39"/>
      <c r="GBS39"/>
      <c r="GBT39"/>
      <c r="GBU39"/>
      <c r="GBV39"/>
      <c r="GBW39"/>
      <c r="GBX39"/>
      <c r="GBY39"/>
      <c r="GBZ39"/>
      <c r="GCA39"/>
      <c r="GCB39"/>
      <c r="GCC39"/>
      <c r="GCD39"/>
      <c r="GCE39"/>
      <c r="GCF39"/>
      <c r="GCG39"/>
      <c r="GCH39"/>
      <c r="GCI39"/>
      <c r="GCJ39"/>
      <c r="GCK39"/>
      <c r="GCL39"/>
      <c r="GCM39"/>
      <c r="GCN39"/>
      <c r="GCO39"/>
      <c r="GCP39"/>
      <c r="GCQ39"/>
      <c r="GCR39"/>
      <c r="GCS39"/>
      <c r="GCT39"/>
      <c r="GCU39"/>
      <c r="GCV39"/>
      <c r="GCW39"/>
      <c r="GCX39"/>
      <c r="GCY39"/>
      <c r="GCZ39"/>
      <c r="GDA39"/>
      <c r="GDB39"/>
      <c r="GDC39"/>
      <c r="GDD39"/>
      <c r="GDE39"/>
      <c r="GDF39"/>
      <c r="GDG39"/>
      <c r="GDH39"/>
      <c r="GDI39"/>
      <c r="GDJ39"/>
      <c r="GDK39"/>
      <c r="GDL39"/>
      <c r="GDM39"/>
      <c r="GDN39"/>
      <c r="GDO39"/>
      <c r="GDP39"/>
      <c r="GDQ39"/>
      <c r="GDR39"/>
      <c r="GDS39"/>
      <c r="GDT39"/>
      <c r="GDU39"/>
      <c r="GDV39"/>
      <c r="GDW39"/>
      <c r="GDX39"/>
      <c r="GDY39"/>
      <c r="GDZ39"/>
      <c r="GEA39"/>
      <c r="GEB39"/>
      <c r="GEC39"/>
      <c r="GED39"/>
      <c r="GEE39"/>
      <c r="GEF39"/>
      <c r="GEG39"/>
      <c r="GEH39"/>
      <c r="GEI39"/>
      <c r="GEJ39"/>
      <c r="GEK39"/>
      <c r="GEL39"/>
      <c r="GEM39"/>
      <c r="GEN39"/>
      <c r="GEO39"/>
      <c r="GEP39"/>
      <c r="GEQ39"/>
      <c r="GER39"/>
      <c r="GES39"/>
      <c r="GET39"/>
      <c r="GEU39"/>
      <c r="GEV39"/>
      <c r="GEW39"/>
      <c r="GEX39"/>
      <c r="GEY39"/>
      <c r="GEZ39"/>
      <c r="GFA39"/>
      <c r="GFB39"/>
      <c r="GFC39"/>
      <c r="GFD39"/>
      <c r="GFE39"/>
      <c r="GFF39"/>
      <c r="GFG39"/>
      <c r="GFH39"/>
      <c r="GFI39"/>
      <c r="GFJ39"/>
      <c r="GFK39"/>
      <c r="GFL39"/>
      <c r="GFM39"/>
      <c r="GFN39"/>
      <c r="GFO39"/>
      <c r="GFP39"/>
      <c r="GFQ39"/>
      <c r="GFR39"/>
      <c r="GFS39"/>
      <c r="GFT39"/>
      <c r="GFU39"/>
      <c r="GFV39"/>
      <c r="GFW39"/>
      <c r="GFX39"/>
      <c r="GFY39"/>
      <c r="GFZ39"/>
      <c r="GGA39"/>
      <c r="GGB39"/>
      <c r="GGC39"/>
      <c r="GGD39"/>
      <c r="GGE39"/>
      <c r="GGF39"/>
      <c r="GGG39"/>
      <c r="GGH39"/>
      <c r="GGI39"/>
      <c r="GGJ39"/>
      <c r="GGK39"/>
      <c r="GGL39"/>
      <c r="GGM39"/>
      <c r="GGN39"/>
      <c r="GGO39"/>
      <c r="GGP39"/>
      <c r="GGQ39"/>
      <c r="GGR39"/>
      <c r="GGS39"/>
      <c r="GGT39"/>
      <c r="GGU39"/>
      <c r="GGV39"/>
      <c r="GGW39"/>
      <c r="GGX39"/>
      <c r="GGY39"/>
      <c r="GGZ39"/>
      <c r="GHA39"/>
      <c r="GHB39"/>
      <c r="GHC39"/>
      <c r="GHD39"/>
      <c r="GHE39"/>
      <c r="GHF39"/>
      <c r="GHG39"/>
      <c r="GHH39"/>
      <c r="GHI39"/>
      <c r="GHJ39"/>
      <c r="GHK39"/>
      <c r="GHL39"/>
      <c r="GHM39"/>
      <c r="GHN39"/>
      <c r="GHO39"/>
      <c r="GHP39"/>
      <c r="GHQ39"/>
      <c r="GHR39"/>
      <c r="GHS39"/>
      <c r="GHT39"/>
      <c r="GHU39"/>
      <c r="GHV39"/>
      <c r="GHW39"/>
      <c r="GHX39"/>
      <c r="GHY39"/>
      <c r="GHZ39"/>
      <c r="GIA39"/>
      <c r="GIB39"/>
      <c r="GIC39"/>
      <c r="GID39"/>
      <c r="GIE39"/>
      <c r="GIF39"/>
      <c r="GIG39"/>
      <c r="GIH39"/>
      <c r="GII39"/>
      <c r="GIJ39"/>
      <c r="GIK39"/>
      <c r="GIL39"/>
      <c r="GIM39"/>
      <c r="GIN39"/>
      <c r="GIO39"/>
      <c r="GIP39"/>
      <c r="GIQ39"/>
      <c r="GIR39"/>
      <c r="GIS39"/>
      <c r="GIT39"/>
      <c r="GIU39"/>
      <c r="GIV39"/>
      <c r="GIW39"/>
      <c r="GIX39"/>
      <c r="GIY39"/>
      <c r="GIZ39"/>
      <c r="GJA39"/>
      <c r="GJB39"/>
      <c r="GJC39"/>
      <c r="GJD39"/>
      <c r="GJE39"/>
      <c r="GJF39"/>
      <c r="GJG39"/>
      <c r="GJH39"/>
      <c r="GJI39"/>
      <c r="GJJ39"/>
      <c r="GJK39"/>
      <c r="GJL39"/>
      <c r="GJM39"/>
      <c r="GJN39"/>
      <c r="GJO39"/>
      <c r="GJP39"/>
      <c r="GJQ39"/>
      <c r="GJR39"/>
      <c r="GJS39"/>
      <c r="GJT39"/>
      <c r="GJU39"/>
      <c r="GJV39"/>
      <c r="GJW39"/>
      <c r="GJX39"/>
      <c r="GJY39"/>
      <c r="GJZ39"/>
      <c r="GKA39"/>
      <c r="GKB39"/>
      <c r="GKC39"/>
      <c r="GKD39"/>
      <c r="GKE39"/>
      <c r="GKF39"/>
      <c r="GKG39"/>
      <c r="GKH39"/>
      <c r="GKI39"/>
      <c r="GKJ39"/>
      <c r="GKK39"/>
      <c r="GKL39"/>
      <c r="GKM39"/>
      <c r="GKN39"/>
      <c r="GKO39"/>
      <c r="GKP39"/>
      <c r="GKQ39"/>
      <c r="GKR39"/>
      <c r="GKS39"/>
      <c r="GKT39"/>
      <c r="GKU39"/>
      <c r="GKV39"/>
      <c r="GKW39"/>
      <c r="GKX39"/>
      <c r="GKY39"/>
      <c r="GKZ39"/>
      <c r="GLA39"/>
      <c r="GLB39"/>
      <c r="GLC39"/>
      <c r="GLD39"/>
      <c r="GLE39"/>
      <c r="GLF39"/>
      <c r="GLG39"/>
      <c r="GLH39"/>
      <c r="GLI39"/>
      <c r="GLJ39"/>
      <c r="GLK39"/>
      <c r="GLL39"/>
      <c r="GLM39"/>
      <c r="GLN39"/>
      <c r="GLO39"/>
      <c r="GLP39"/>
      <c r="GLQ39"/>
      <c r="GLR39"/>
      <c r="GLS39"/>
      <c r="GLT39"/>
      <c r="GLU39"/>
      <c r="GLV39"/>
      <c r="GLW39"/>
      <c r="GLX39"/>
      <c r="GLY39"/>
      <c r="GLZ39"/>
      <c r="GMA39"/>
      <c r="GMB39"/>
      <c r="GMC39"/>
      <c r="GMD39"/>
      <c r="GME39"/>
      <c r="GMF39"/>
      <c r="GMG39"/>
      <c r="GMH39"/>
      <c r="GMI39"/>
      <c r="GMJ39"/>
      <c r="GMK39"/>
      <c r="GML39"/>
      <c r="GMM39"/>
      <c r="GMN39"/>
      <c r="GMO39"/>
      <c r="GMP39"/>
      <c r="GMQ39"/>
      <c r="GMR39"/>
      <c r="GMS39"/>
      <c r="GMT39"/>
      <c r="GMU39"/>
      <c r="GMV39"/>
      <c r="GMW39"/>
      <c r="GMX39"/>
      <c r="GMY39"/>
      <c r="GMZ39"/>
      <c r="GNA39"/>
      <c r="GNB39"/>
      <c r="GNC39"/>
      <c r="GND39"/>
      <c r="GNE39"/>
      <c r="GNF39"/>
      <c r="GNG39"/>
      <c r="GNH39"/>
      <c r="GNI39"/>
      <c r="GNJ39"/>
      <c r="GNK39"/>
      <c r="GNL39"/>
      <c r="GNM39"/>
      <c r="GNN39"/>
      <c r="GNO39"/>
      <c r="GNP39"/>
      <c r="GNQ39"/>
      <c r="GNR39"/>
      <c r="GNS39"/>
      <c r="GNT39"/>
      <c r="GNU39"/>
      <c r="GNV39"/>
      <c r="GNW39"/>
      <c r="GNX39"/>
      <c r="GNY39"/>
      <c r="GNZ39"/>
      <c r="GOA39"/>
      <c r="GOB39"/>
      <c r="GOC39"/>
      <c r="GOD39"/>
      <c r="GOE39"/>
      <c r="GOF39"/>
      <c r="GOG39"/>
      <c r="GOH39"/>
      <c r="GOI39"/>
      <c r="GOJ39"/>
      <c r="GOK39"/>
      <c r="GOL39"/>
      <c r="GOM39"/>
      <c r="GON39"/>
      <c r="GOO39"/>
      <c r="GOP39"/>
      <c r="GOQ39"/>
      <c r="GOR39"/>
      <c r="GOS39"/>
      <c r="GOT39"/>
      <c r="GOU39"/>
      <c r="GOV39"/>
      <c r="GOW39"/>
      <c r="GOX39"/>
      <c r="GOY39"/>
      <c r="GOZ39"/>
      <c r="GPA39"/>
      <c r="GPB39"/>
      <c r="GPC39"/>
      <c r="GPD39"/>
      <c r="GPE39"/>
      <c r="GPF39"/>
      <c r="GPG39"/>
      <c r="GPH39"/>
      <c r="GPI39"/>
      <c r="GPJ39"/>
      <c r="GPK39"/>
      <c r="GPL39"/>
      <c r="GPM39"/>
      <c r="GPN39"/>
      <c r="GPO39"/>
      <c r="GPP39"/>
      <c r="GPQ39"/>
      <c r="GPR39"/>
      <c r="GPS39"/>
      <c r="GPT39"/>
      <c r="GPU39"/>
      <c r="GPV39"/>
      <c r="GPW39"/>
      <c r="GPX39"/>
      <c r="GPY39"/>
      <c r="GPZ39"/>
      <c r="GQA39"/>
      <c r="GQB39"/>
      <c r="GQC39"/>
      <c r="GQD39"/>
      <c r="GQE39"/>
      <c r="GQF39"/>
      <c r="GQG39"/>
      <c r="GQH39"/>
      <c r="GQI39"/>
      <c r="GQJ39"/>
      <c r="GQK39"/>
      <c r="GQL39"/>
      <c r="GQM39"/>
      <c r="GQN39"/>
      <c r="GQO39"/>
      <c r="GQP39"/>
      <c r="GQQ39"/>
      <c r="GQR39"/>
      <c r="GQS39"/>
      <c r="GQT39"/>
      <c r="GQU39"/>
      <c r="GQV39"/>
      <c r="GQW39"/>
      <c r="GQX39"/>
      <c r="GQY39"/>
      <c r="GQZ39"/>
      <c r="GRA39"/>
      <c r="GRB39"/>
      <c r="GRC39"/>
      <c r="GRD39"/>
      <c r="GRE39"/>
      <c r="GRF39"/>
      <c r="GRG39"/>
      <c r="GRH39"/>
      <c r="GRI39"/>
      <c r="GRJ39"/>
      <c r="GRK39"/>
      <c r="GRL39"/>
      <c r="GRM39"/>
      <c r="GRN39"/>
      <c r="GRO39"/>
      <c r="GRP39"/>
      <c r="GRQ39"/>
      <c r="GRR39"/>
      <c r="GRS39"/>
      <c r="GRT39"/>
      <c r="GRU39"/>
      <c r="GRV39"/>
      <c r="GRW39"/>
      <c r="GRX39"/>
      <c r="GRY39"/>
      <c r="GRZ39"/>
      <c r="GSA39"/>
      <c r="GSB39"/>
      <c r="GSC39"/>
      <c r="GSD39"/>
      <c r="GSE39"/>
      <c r="GSF39"/>
      <c r="GSG39"/>
      <c r="GSH39"/>
      <c r="GSI39"/>
      <c r="GSJ39"/>
      <c r="GSK39"/>
      <c r="GSL39"/>
      <c r="GSM39"/>
      <c r="GSN39"/>
      <c r="GSO39"/>
      <c r="GSP39"/>
      <c r="GSQ39"/>
      <c r="GSR39"/>
      <c r="GSS39"/>
      <c r="GST39"/>
      <c r="GSU39"/>
      <c r="GSV39"/>
      <c r="GSW39"/>
      <c r="GSX39"/>
      <c r="GSY39"/>
      <c r="GSZ39"/>
      <c r="GTA39"/>
      <c r="GTB39"/>
      <c r="GTC39"/>
      <c r="GTD39"/>
      <c r="GTE39"/>
      <c r="GTF39"/>
      <c r="GTG39"/>
      <c r="GTH39"/>
      <c r="GTI39"/>
      <c r="GTJ39"/>
      <c r="GTK39"/>
      <c r="GTL39"/>
      <c r="GTM39"/>
      <c r="GTN39"/>
      <c r="GTO39"/>
      <c r="GTP39"/>
      <c r="GTQ39"/>
      <c r="GTR39"/>
      <c r="GTS39"/>
      <c r="GTT39"/>
      <c r="GTU39"/>
      <c r="GTV39"/>
      <c r="GTW39"/>
      <c r="GTX39"/>
      <c r="GTY39"/>
      <c r="GTZ39"/>
      <c r="GUA39"/>
      <c r="GUB39"/>
      <c r="GUC39"/>
      <c r="GUD39"/>
      <c r="GUE39"/>
      <c r="GUF39"/>
      <c r="GUG39"/>
      <c r="GUH39"/>
      <c r="GUI39"/>
      <c r="GUJ39"/>
      <c r="GUK39"/>
      <c r="GUL39"/>
      <c r="GUM39"/>
      <c r="GUN39"/>
      <c r="GUO39"/>
      <c r="GUP39"/>
      <c r="GUQ39"/>
      <c r="GUR39"/>
      <c r="GUS39"/>
      <c r="GUT39"/>
      <c r="GUU39"/>
      <c r="GUV39"/>
      <c r="GUW39"/>
      <c r="GUX39"/>
      <c r="GUY39"/>
      <c r="GUZ39"/>
      <c r="GVA39"/>
      <c r="GVB39"/>
      <c r="GVC39"/>
      <c r="GVD39"/>
      <c r="GVE39"/>
      <c r="GVF39"/>
      <c r="GVG39"/>
      <c r="GVH39"/>
      <c r="GVI39"/>
      <c r="GVJ39"/>
      <c r="GVK39"/>
      <c r="GVL39"/>
      <c r="GVM39"/>
      <c r="GVN39"/>
      <c r="GVO39"/>
      <c r="GVP39"/>
      <c r="GVQ39"/>
      <c r="GVR39"/>
      <c r="GVS39"/>
      <c r="GVT39"/>
      <c r="GVU39"/>
      <c r="GVV39"/>
      <c r="GVW39"/>
      <c r="GVX39"/>
      <c r="GVY39"/>
      <c r="GVZ39"/>
      <c r="GWA39"/>
      <c r="GWB39"/>
      <c r="GWC39"/>
      <c r="GWD39"/>
      <c r="GWE39"/>
      <c r="GWF39"/>
      <c r="GWG39"/>
      <c r="GWH39"/>
      <c r="GWI39"/>
      <c r="GWJ39"/>
      <c r="GWK39"/>
      <c r="GWL39"/>
      <c r="GWM39"/>
      <c r="GWN39"/>
      <c r="GWO39"/>
      <c r="GWP39"/>
      <c r="GWQ39"/>
      <c r="GWR39"/>
      <c r="GWS39"/>
      <c r="GWT39"/>
      <c r="GWU39"/>
      <c r="GWV39"/>
      <c r="GWW39"/>
      <c r="GWX39"/>
      <c r="GWY39"/>
      <c r="GWZ39"/>
      <c r="GXA39"/>
      <c r="GXB39"/>
      <c r="GXC39"/>
      <c r="GXD39"/>
      <c r="GXE39"/>
      <c r="GXF39"/>
      <c r="GXG39"/>
      <c r="GXH39"/>
      <c r="GXI39"/>
      <c r="GXJ39"/>
      <c r="GXK39"/>
      <c r="GXL39"/>
      <c r="GXM39"/>
      <c r="GXN39"/>
      <c r="GXO39"/>
      <c r="GXP39"/>
      <c r="GXQ39"/>
      <c r="GXR39"/>
      <c r="GXS39"/>
      <c r="GXT39"/>
      <c r="GXU39"/>
      <c r="GXV39"/>
      <c r="GXW39"/>
      <c r="GXX39"/>
      <c r="GXY39"/>
      <c r="GXZ39"/>
      <c r="GYA39"/>
      <c r="GYB39"/>
      <c r="GYC39"/>
      <c r="GYD39"/>
      <c r="GYE39"/>
      <c r="GYF39"/>
      <c r="GYG39"/>
      <c r="GYH39"/>
      <c r="GYI39"/>
      <c r="GYJ39"/>
      <c r="GYK39"/>
      <c r="GYL39"/>
      <c r="GYM39"/>
      <c r="GYN39"/>
      <c r="GYO39"/>
      <c r="GYP39"/>
      <c r="GYQ39"/>
      <c r="GYR39"/>
      <c r="GYS39"/>
      <c r="GYT39"/>
      <c r="GYU39"/>
      <c r="GYV39"/>
      <c r="GYW39"/>
      <c r="GYX39"/>
      <c r="GYY39"/>
      <c r="GYZ39"/>
      <c r="GZA39"/>
      <c r="GZB39"/>
      <c r="GZC39"/>
      <c r="GZD39"/>
      <c r="GZE39"/>
      <c r="GZF39"/>
      <c r="GZG39"/>
      <c r="GZH39"/>
      <c r="GZI39"/>
      <c r="GZJ39"/>
      <c r="GZK39"/>
      <c r="GZL39"/>
      <c r="GZM39"/>
      <c r="GZN39"/>
      <c r="GZO39"/>
      <c r="GZP39"/>
      <c r="GZQ39"/>
      <c r="GZR39"/>
      <c r="GZS39"/>
      <c r="GZT39"/>
      <c r="GZU39"/>
      <c r="GZV39"/>
      <c r="GZW39"/>
      <c r="GZX39"/>
      <c r="GZY39"/>
      <c r="GZZ39"/>
      <c r="HAA39"/>
      <c r="HAB39"/>
      <c r="HAC39"/>
      <c r="HAD39"/>
      <c r="HAE39"/>
      <c r="HAF39"/>
      <c r="HAG39"/>
      <c r="HAH39"/>
      <c r="HAI39"/>
      <c r="HAJ39"/>
      <c r="HAK39"/>
      <c r="HAL39"/>
      <c r="HAM39"/>
      <c r="HAN39"/>
      <c r="HAO39"/>
      <c r="HAP39"/>
      <c r="HAQ39"/>
      <c r="HAR39"/>
      <c r="HAS39"/>
      <c r="HAT39"/>
      <c r="HAU39"/>
      <c r="HAV39"/>
      <c r="HAW39"/>
      <c r="HAX39"/>
      <c r="HAY39"/>
      <c r="HAZ39"/>
      <c r="HBA39"/>
      <c r="HBB39"/>
      <c r="HBC39"/>
      <c r="HBD39"/>
      <c r="HBE39"/>
      <c r="HBF39"/>
      <c r="HBG39"/>
      <c r="HBH39"/>
      <c r="HBI39"/>
      <c r="HBJ39"/>
      <c r="HBK39"/>
      <c r="HBL39"/>
      <c r="HBM39"/>
      <c r="HBN39"/>
      <c r="HBO39"/>
      <c r="HBP39"/>
      <c r="HBQ39"/>
      <c r="HBR39"/>
      <c r="HBS39"/>
      <c r="HBT39"/>
      <c r="HBU39"/>
      <c r="HBV39"/>
      <c r="HBW39"/>
      <c r="HBX39"/>
      <c r="HBY39"/>
      <c r="HBZ39"/>
      <c r="HCA39"/>
      <c r="HCB39"/>
      <c r="HCC39"/>
      <c r="HCD39"/>
      <c r="HCE39"/>
      <c r="HCF39"/>
      <c r="HCG39"/>
      <c r="HCH39"/>
      <c r="HCI39"/>
      <c r="HCJ39"/>
      <c r="HCK39"/>
      <c r="HCL39"/>
      <c r="HCM39"/>
      <c r="HCN39"/>
      <c r="HCO39"/>
      <c r="HCP39"/>
      <c r="HCQ39"/>
      <c r="HCR39"/>
      <c r="HCS39"/>
      <c r="HCT39"/>
      <c r="HCU39"/>
      <c r="HCV39"/>
      <c r="HCW39"/>
      <c r="HCX39"/>
      <c r="HCY39"/>
      <c r="HCZ39"/>
      <c r="HDA39"/>
      <c r="HDB39"/>
      <c r="HDC39"/>
      <c r="HDD39"/>
      <c r="HDE39"/>
      <c r="HDF39"/>
      <c r="HDG39"/>
      <c r="HDH39"/>
      <c r="HDI39"/>
      <c r="HDJ39"/>
      <c r="HDK39"/>
      <c r="HDL39"/>
      <c r="HDM39"/>
      <c r="HDN39"/>
      <c r="HDO39"/>
      <c r="HDP39"/>
      <c r="HDQ39"/>
      <c r="HDR39"/>
      <c r="HDS39"/>
      <c r="HDT39"/>
      <c r="HDU39"/>
      <c r="HDV39"/>
      <c r="HDW39"/>
      <c r="HDX39"/>
      <c r="HDY39"/>
      <c r="HDZ39"/>
      <c r="HEA39"/>
      <c r="HEB39"/>
      <c r="HEC39"/>
      <c r="HED39"/>
      <c r="HEE39"/>
      <c r="HEF39"/>
      <c r="HEG39"/>
      <c r="HEH39"/>
      <c r="HEI39"/>
      <c r="HEJ39"/>
      <c r="HEK39"/>
      <c r="HEL39"/>
      <c r="HEM39"/>
      <c r="HEN39"/>
      <c r="HEO39"/>
      <c r="HEP39"/>
      <c r="HEQ39"/>
      <c r="HER39"/>
      <c r="HES39"/>
      <c r="HET39"/>
      <c r="HEU39"/>
      <c r="HEV39"/>
      <c r="HEW39"/>
      <c r="HEX39"/>
      <c r="HEY39"/>
      <c r="HEZ39"/>
      <c r="HFA39"/>
      <c r="HFB39"/>
      <c r="HFC39"/>
      <c r="HFD39"/>
      <c r="HFE39"/>
      <c r="HFF39"/>
      <c r="HFG39"/>
      <c r="HFH39"/>
      <c r="HFI39"/>
      <c r="HFJ39"/>
      <c r="HFK39"/>
      <c r="HFL39"/>
      <c r="HFM39"/>
      <c r="HFN39"/>
      <c r="HFO39"/>
      <c r="HFP39"/>
      <c r="HFQ39"/>
      <c r="HFR39"/>
      <c r="HFS39"/>
      <c r="HFT39"/>
      <c r="HFU39"/>
      <c r="HFV39"/>
      <c r="HFW39"/>
      <c r="HFX39"/>
      <c r="HFY39"/>
      <c r="HFZ39"/>
      <c r="HGA39"/>
      <c r="HGB39"/>
      <c r="HGC39"/>
      <c r="HGD39"/>
      <c r="HGE39"/>
      <c r="HGF39"/>
      <c r="HGG39"/>
      <c r="HGH39"/>
      <c r="HGI39"/>
      <c r="HGJ39"/>
      <c r="HGK39"/>
      <c r="HGL39"/>
      <c r="HGM39"/>
      <c r="HGN39"/>
      <c r="HGO39"/>
      <c r="HGP39"/>
      <c r="HGQ39"/>
      <c r="HGR39"/>
      <c r="HGS39"/>
      <c r="HGT39"/>
      <c r="HGU39"/>
      <c r="HGV39"/>
      <c r="HGW39"/>
      <c r="HGX39"/>
      <c r="HGY39"/>
      <c r="HGZ39"/>
      <c r="HHA39"/>
      <c r="HHB39"/>
      <c r="HHC39"/>
      <c r="HHD39"/>
      <c r="HHE39"/>
      <c r="HHF39"/>
      <c r="HHG39"/>
      <c r="HHH39"/>
      <c r="HHI39"/>
      <c r="HHJ39"/>
      <c r="HHK39"/>
      <c r="HHL39"/>
      <c r="HHM39"/>
      <c r="HHN39"/>
      <c r="HHO39"/>
      <c r="HHP39"/>
      <c r="HHQ39"/>
      <c r="HHR39"/>
      <c r="HHS39"/>
      <c r="HHT39"/>
      <c r="HHU39"/>
      <c r="HHV39"/>
      <c r="HHW39"/>
      <c r="HHX39"/>
      <c r="HHY39"/>
      <c r="HHZ39"/>
      <c r="HIA39"/>
      <c r="HIB39"/>
      <c r="HIC39"/>
      <c r="HID39"/>
      <c r="HIE39"/>
      <c r="HIF39"/>
      <c r="HIG39"/>
      <c r="HIH39"/>
      <c r="HII39"/>
      <c r="HIJ39"/>
      <c r="HIK39"/>
      <c r="HIL39"/>
      <c r="HIM39"/>
      <c r="HIN39"/>
      <c r="HIO39"/>
      <c r="HIP39"/>
      <c r="HIQ39"/>
      <c r="HIR39"/>
      <c r="HIS39"/>
      <c r="HIT39"/>
      <c r="HIU39"/>
      <c r="HIV39"/>
      <c r="HIW39"/>
      <c r="HIX39"/>
      <c r="HIY39"/>
      <c r="HIZ39"/>
      <c r="HJA39"/>
      <c r="HJB39"/>
      <c r="HJC39"/>
      <c r="HJD39"/>
      <c r="HJE39"/>
      <c r="HJF39"/>
      <c r="HJG39"/>
      <c r="HJH39"/>
      <c r="HJI39"/>
      <c r="HJJ39"/>
      <c r="HJK39"/>
      <c r="HJL39"/>
      <c r="HJM39"/>
      <c r="HJN39"/>
      <c r="HJO39"/>
      <c r="HJP39"/>
      <c r="HJQ39"/>
      <c r="HJR39"/>
      <c r="HJS39"/>
      <c r="HJT39"/>
      <c r="HJU39"/>
      <c r="HJV39"/>
      <c r="HJW39"/>
      <c r="HJX39"/>
      <c r="HJY39"/>
      <c r="HJZ39"/>
      <c r="HKA39"/>
      <c r="HKB39"/>
      <c r="HKC39"/>
      <c r="HKD39"/>
      <c r="HKE39"/>
      <c r="HKF39"/>
      <c r="HKG39"/>
      <c r="HKH39"/>
      <c r="HKI39"/>
      <c r="HKJ39"/>
      <c r="HKK39"/>
      <c r="HKL39"/>
      <c r="HKM39"/>
      <c r="HKN39"/>
      <c r="HKO39"/>
      <c r="HKP39"/>
      <c r="HKQ39"/>
      <c r="HKR39"/>
      <c r="HKS39"/>
      <c r="HKT39"/>
      <c r="HKU39"/>
      <c r="HKV39"/>
      <c r="HKW39"/>
      <c r="HKX39"/>
      <c r="HKY39"/>
      <c r="HKZ39"/>
      <c r="HLA39"/>
      <c r="HLB39"/>
      <c r="HLC39"/>
      <c r="HLD39"/>
      <c r="HLE39"/>
      <c r="HLF39"/>
      <c r="HLG39"/>
      <c r="HLH39"/>
      <c r="HLI39"/>
      <c r="HLJ39"/>
      <c r="HLK39"/>
      <c r="HLL39"/>
      <c r="HLM39"/>
      <c r="HLN39"/>
      <c r="HLO39"/>
      <c r="HLP39"/>
      <c r="HLQ39"/>
      <c r="HLR39"/>
      <c r="HLS39"/>
      <c r="HLT39"/>
      <c r="HLU39"/>
      <c r="HLV39"/>
      <c r="HLW39"/>
      <c r="HLX39"/>
      <c r="HLY39"/>
      <c r="HLZ39"/>
      <c r="HMA39"/>
      <c r="HMB39"/>
      <c r="HMC39"/>
      <c r="HMD39"/>
      <c r="HME39"/>
      <c r="HMF39"/>
      <c r="HMG39"/>
      <c r="HMH39"/>
      <c r="HMI39"/>
      <c r="HMJ39"/>
      <c r="HMK39"/>
      <c r="HML39"/>
      <c r="HMM39"/>
      <c r="HMN39"/>
      <c r="HMO39"/>
      <c r="HMP39"/>
      <c r="HMQ39"/>
      <c r="HMR39"/>
      <c r="HMS39"/>
      <c r="HMT39"/>
      <c r="HMU39"/>
      <c r="HMV39"/>
      <c r="HMW39"/>
      <c r="HMX39"/>
      <c r="HMY39"/>
      <c r="HMZ39"/>
      <c r="HNA39"/>
      <c r="HNB39"/>
      <c r="HNC39"/>
      <c r="HND39"/>
      <c r="HNE39"/>
      <c r="HNF39"/>
      <c r="HNG39"/>
      <c r="HNH39"/>
      <c r="HNI39"/>
      <c r="HNJ39"/>
      <c r="HNK39"/>
      <c r="HNL39"/>
      <c r="HNM39"/>
      <c r="HNN39"/>
      <c r="HNO39"/>
      <c r="HNP39"/>
      <c r="HNQ39"/>
      <c r="HNR39"/>
      <c r="HNS39"/>
      <c r="HNT39"/>
      <c r="HNU39"/>
      <c r="HNV39"/>
      <c r="HNW39"/>
      <c r="HNX39"/>
      <c r="HNY39"/>
      <c r="HNZ39"/>
      <c r="HOA39"/>
      <c r="HOB39"/>
      <c r="HOC39"/>
      <c r="HOD39"/>
      <c r="HOE39"/>
      <c r="HOF39"/>
      <c r="HOG39"/>
      <c r="HOH39"/>
      <c r="HOI39"/>
      <c r="HOJ39"/>
      <c r="HOK39"/>
      <c r="HOL39"/>
      <c r="HOM39"/>
      <c r="HON39"/>
      <c r="HOO39"/>
      <c r="HOP39"/>
      <c r="HOQ39"/>
      <c r="HOR39"/>
      <c r="HOS39"/>
      <c r="HOT39"/>
      <c r="HOU39"/>
      <c r="HOV39"/>
      <c r="HOW39"/>
      <c r="HOX39"/>
      <c r="HOY39"/>
      <c r="HOZ39"/>
      <c r="HPA39"/>
      <c r="HPB39"/>
      <c r="HPC39"/>
      <c r="HPD39"/>
      <c r="HPE39"/>
      <c r="HPF39"/>
      <c r="HPG39"/>
      <c r="HPH39"/>
      <c r="HPI39"/>
      <c r="HPJ39"/>
      <c r="HPK39"/>
      <c r="HPL39"/>
      <c r="HPM39"/>
      <c r="HPN39"/>
      <c r="HPO39"/>
      <c r="HPP39"/>
      <c r="HPQ39"/>
      <c r="HPR39"/>
      <c r="HPS39"/>
      <c r="HPT39"/>
      <c r="HPU39"/>
      <c r="HPV39"/>
      <c r="HPW39"/>
      <c r="HPX39"/>
      <c r="HPY39"/>
      <c r="HPZ39"/>
      <c r="HQA39"/>
      <c r="HQB39"/>
      <c r="HQC39"/>
      <c r="HQD39"/>
      <c r="HQE39"/>
      <c r="HQF39"/>
      <c r="HQG39"/>
      <c r="HQH39"/>
      <c r="HQI39"/>
      <c r="HQJ39"/>
      <c r="HQK39"/>
      <c r="HQL39"/>
      <c r="HQM39"/>
      <c r="HQN39"/>
      <c r="HQO39"/>
      <c r="HQP39"/>
      <c r="HQQ39"/>
      <c r="HQR39"/>
      <c r="HQS39"/>
      <c r="HQT39"/>
      <c r="HQU39"/>
      <c r="HQV39"/>
      <c r="HQW39"/>
      <c r="HQX39"/>
      <c r="HQY39"/>
      <c r="HQZ39"/>
      <c r="HRA39"/>
      <c r="HRB39"/>
      <c r="HRC39"/>
      <c r="HRD39"/>
      <c r="HRE39"/>
      <c r="HRF39"/>
      <c r="HRG39"/>
      <c r="HRH39"/>
      <c r="HRI39"/>
      <c r="HRJ39"/>
      <c r="HRK39"/>
      <c r="HRL39"/>
      <c r="HRM39"/>
      <c r="HRN39"/>
      <c r="HRO39"/>
      <c r="HRP39"/>
      <c r="HRQ39"/>
      <c r="HRR39"/>
      <c r="HRS39"/>
      <c r="HRT39"/>
      <c r="HRU39"/>
      <c r="HRV39"/>
      <c r="HRW39"/>
      <c r="HRX39"/>
      <c r="HRY39"/>
      <c r="HRZ39"/>
      <c r="HSA39"/>
      <c r="HSB39"/>
      <c r="HSC39"/>
      <c r="HSD39"/>
      <c r="HSE39"/>
      <c r="HSF39"/>
      <c r="HSG39"/>
      <c r="HSH39"/>
      <c r="HSI39"/>
      <c r="HSJ39"/>
      <c r="HSK39"/>
      <c r="HSL39"/>
      <c r="HSM39"/>
      <c r="HSN39"/>
      <c r="HSO39"/>
      <c r="HSP39"/>
      <c r="HSQ39"/>
      <c r="HSR39"/>
      <c r="HSS39"/>
      <c r="HST39"/>
      <c r="HSU39"/>
      <c r="HSV39"/>
      <c r="HSW39"/>
      <c r="HSX39"/>
      <c r="HSY39"/>
      <c r="HSZ39"/>
      <c r="HTA39"/>
      <c r="HTB39"/>
      <c r="HTC39"/>
      <c r="HTD39"/>
      <c r="HTE39"/>
      <c r="HTF39"/>
      <c r="HTG39"/>
      <c r="HTH39"/>
      <c r="HTI39"/>
      <c r="HTJ39"/>
      <c r="HTK39"/>
      <c r="HTL39"/>
      <c r="HTM39"/>
      <c r="HTN39"/>
      <c r="HTO39"/>
      <c r="HTP39"/>
      <c r="HTQ39"/>
      <c r="HTR39"/>
      <c r="HTS39"/>
      <c r="HTT39"/>
      <c r="HTU39"/>
      <c r="HTV39"/>
      <c r="HTW39"/>
      <c r="HTX39"/>
      <c r="HTY39"/>
      <c r="HTZ39"/>
      <c r="HUA39"/>
      <c r="HUB39"/>
      <c r="HUC39"/>
      <c r="HUD39"/>
      <c r="HUE39"/>
      <c r="HUF39"/>
      <c r="HUG39"/>
      <c r="HUH39"/>
      <c r="HUI39"/>
      <c r="HUJ39"/>
      <c r="HUK39"/>
      <c r="HUL39"/>
      <c r="HUM39"/>
      <c r="HUN39"/>
      <c r="HUO39"/>
      <c r="HUP39"/>
      <c r="HUQ39"/>
      <c r="HUR39"/>
      <c r="HUS39"/>
      <c r="HUT39"/>
      <c r="HUU39"/>
      <c r="HUV39"/>
      <c r="HUW39"/>
      <c r="HUX39"/>
      <c r="HUY39"/>
      <c r="HUZ39"/>
      <c r="HVA39"/>
      <c r="HVB39"/>
      <c r="HVC39"/>
      <c r="HVD39"/>
      <c r="HVE39"/>
      <c r="HVF39"/>
      <c r="HVG39"/>
      <c r="HVH39"/>
      <c r="HVI39"/>
      <c r="HVJ39"/>
      <c r="HVK39"/>
      <c r="HVL39"/>
      <c r="HVM39"/>
      <c r="HVN39"/>
      <c r="HVO39"/>
      <c r="HVP39"/>
      <c r="HVQ39"/>
      <c r="HVR39"/>
      <c r="HVS39"/>
      <c r="HVT39"/>
      <c r="HVU39"/>
      <c r="HVV39"/>
      <c r="HVW39"/>
      <c r="HVX39"/>
      <c r="HVY39"/>
      <c r="HVZ39"/>
      <c r="HWA39"/>
      <c r="HWB39"/>
      <c r="HWC39"/>
      <c r="HWD39"/>
      <c r="HWE39"/>
      <c r="HWF39"/>
      <c r="HWG39"/>
      <c r="HWH39"/>
      <c r="HWI39"/>
      <c r="HWJ39"/>
      <c r="HWK39"/>
      <c r="HWL39"/>
      <c r="HWM39"/>
      <c r="HWN39"/>
      <c r="HWO39"/>
      <c r="HWP39"/>
      <c r="HWQ39"/>
      <c r="HWR39"/>
      <c r="HWS39"/>
      <c r="HWT39"/>
      <c r="HWU39"/>
      <c r="HWV39"/>
      <c r="HWW39"/>
      <c r="HWX39"/>
      <c r="HWY39"/>
      <c r="HWZ39"/>
      <c r="HXA39"/>
      <c r="HXB39"/>
      <c r="HXC39"/>
      <c r="HXD39"/>
      <c r="HXE39"/>
      <c r="HXF39"/>
      <c r="HXG39"/>
      <c r="HXH39"/>
      <c r="HXI39"/>
      <c r="HXJ39"/>
      <c r="HXK39"/>
      <c r="HXL39"/>
      <c r="HXM39"/>
      <c r="HXN39"/>
      <c r="HXO39"/>
      <c r="HXP39"/>
      <c r="HXQ39"/>
      <c r="HXR39"/>
      <c r="HXS39"/>
      <c r="HXT39"/>
      <c r="HXU39"/>
      <c r="HXV39"/>
      <c r="HXW39"/>
      <c r="HXX39"/>
      <c r="HXY39"/>
      <c r="HXZ39"/>
      <c r="HYA39"/>
      <c r="HYB39"/>
      <c r="HYC39"/>
      <c r="HYD39"/>
      <c r="HYE39"/>
      <c r="HYF39"/>
      <c r="HYG39"/>
      <c r="HYH39"/>
      <c r="HYI39"/>
      <c r="HYJ39"/>
      <c r="HYK39"/>
      <c r="HYL39"/>
      <c r="HYM39"/>
      <c r="HYN39"/>
      <c r="HYO39"/>
      <c r="HYP39"/>
      <c r="HYQ39"/>
      <c r="HYR39"/>
      <c r="HYS39"/>
      <c r="HYT39"/>
      <c r="HYU39"/>
      <c r="HYV39"/>
      <c r="HYW39"/>
      <c r="HYX39"/>
      <c r="HYY39"/>
      <c r="HYZ39"/>
      <c r="HZA39"/>
      <c r="HZB39"/>
      <c r="HZC39"/>
      <c r="HZD39"/>
      <c r="HZE39"/>
      <c r="HZF39"/>
      <c r="HZG39"/>
      <c r="HZH39"/>
      <c r="HZI39"/>
      <c r="HZJ39"/>
      <c r="HZK39"/>
      <c r="HZL39"/>
      <c r="HZM39"/>
      <c r="HZN39"/>
      <c r="HZO39"/>
      <c r="HZP39"/>
      <c r="HZQ39"/>
      <c r="HZR39"/>
      <c r="HZS39"/>
      <c r="HZT39"/>
      <c r="HZU39"/>
      <c r="HZV39"/>
      <c r="HZW39"/>
      <c r="HZX39"/>
      <c r="HZY39"/>
      <c r="HZZ39"/>
      <c r="IAA39"/>
      <c r="IAB39"/>
      <c r="IAC39"/>
      <c r="IAD39"/>
      <c r="IAE39"/>
      <c r="IAF39"/>
      <c r="IAG39"/>
      <c r="IAH39"/>
      <c r="IAI39"/>
      <c r="IAJ39"/>
      <c r="IAK39"/>
      <c r="IAL39"/>
      <c r="IAM39"/>
      <c r="IAN39"/>
      <c r="IAO39"/>
      <c r="IAP39"/>
      <c r="IAQ39"/>
      <c r="IAR39"/>
      <c r="IAS39"/>
      <c r="IAT39"/>
      <c r="IAU39"/>
      <c r="IAV39"/>
      <c r="IAW39"/>
      <c r="IAX39"/>
      <c r="IAY39"/>
      <c r="IAZ39"/>
      <c r="IBA39"/>
      <c r="IBB39"/>
      <c r="IBC39"/>
      <c r="IBD39"/>
      <c r="IBE39"/>
      <c r="IBF39"/>
      <c r="IBG39"/>
      <c r="IBH39"/>
      <c r="IBI39"/>
      <c r="IBJ39"/>
      <c r="IBK39"/>
      <c r="IBL39"/>
      <c r="IBM39"/>
      <c r="IBN39"/>
      <c r="IBO39"/>
      <c r="IBP39"/>
      <c r="IBQ39"/>
      <c r="IBR39"/>
      <c r="IBS39"/>
      <c r="IBT39"/>
      <c r="IBU39"/>
      <c r="IBV39"/>
      <c r="IBW39"/>
      <c r="IBX39"/>
      <c r="IBY39"/>
      <c r="IBZ39"/>
      <c r="ICA39"/>
      <c r="ICB39"/>
      <c r="ICC39"/>
      <c r="ICD39"/>
      <c r="ICE39"/>
      <c r="ICF39"/>
      <c r="ICG39"/>
      <c r="ICH39"/>
      <c r="ICI39"/>
      <c r="ICJ39"/>
      <c r="ICK39"/>
      <c r="ICL39"/>
      <c r="ICM39"/>
      <c r="ICN39"/>
      <c r="ICO39"/>
      <c r="ICP39"/>
      <c r="ICQ39"/>
      <c r="ICR39"/>
      <c r="ICS39"/>
      <c r="ICT39"/>
      <c r="ICU39"/>
      <c r="ICV39"/>
      <c r="ICW39"/>
      <c r="ICX39"/>
      <c r="ICY39"/>
      <c r="ICZ39"/>
      <c r="IDA39"/>
      <c r="IDB39"/>
      <c r="IDC39"/>
      <c r="IDD39"/>
      <c r="IDE39"/>
      <c r="IDF39"/>
      <c r="IDG39"/>
      <c r="IDH39"/>
      <c r="IDI39"/>
      <c r="IDJ39"/>
      <c r="IDK39"/>
      <c r="IDL39"/>
      <c r="IDM39"/>
      <c r="IDN39"/>
      <c r="IDO39"/>
      <c r="IDP39"/>
      <c r="IDQ39"/>
      <c r="IDR39"/>
      <c r="IDS39"/>
      <c r="IDT39"/>
      <c r="IDU39"/>
      <c r="IDV39"/>
      <c r="IDW39"/>
      <c r="IDX39"/>
      <c r="IDY39"/>
      <c r="IDZ39"/>
      <c r="IEA39"/>
      <c r="IEB39"/>
      <c r="IEC39"/>
      <c r="IED39"/>
      <c r="IEE39"/>
      <c r="IEF39"/>
      <c r="IEG39"/>
      <c r="IEH39"/>
      <c r="IEI39"/>
      <c r="IEJ39"/>
      <c r="IEK39"/>
      <c r="IEL39"/>
      <c r="IEM39"/>
      <c r="IEN39"/>
      <c r="IEO39"/>
      <c r="IEP39"/>
      <c r="IEQ39"/>
      <c r="IER39"/>
      <c r="IES39"/>
      <c r="IET39"/>
      <c r="IEU39"/>
      <c r="IEV39"/>
      <c r="IEW39"/>
      <c r="IEX39"/>
      <c r="IEY39"/>
      <c r="IEZ39"/>
      <c r="IFA39"/>
      <c r="IFB39"/>
      <c r="IFC39"/>
      <c r="IFD39"/>
      <c r="IFE39"/>
      <c r="IFF39"/>
      <c r="IFG39"/>
      <c r="IFH39"/>
      <c r="IFI39"/>
      <c r="IFJ39"/>
      <c r="IFK39"/>
      <c r="IFL39"/>
      <c r="IFM39"/>
      <c r="IFN39"/>
      <c r="IFO39"/>
      <c r="IFP39"/>
      <c r="IFQ39"/>
      <c r="IFR39"/>
      <c r="IFS39"/>
      <c r="IFT39"/>
      <c r="IFU39"/>
      <c r="IFV39"/>
      <c r="IFW39"/>
      <c r="IFX39"/>
      <c r="IFY39"/>
      <c r="IFZ39"/>
      <c r="IGA39"/>
      <c r="IGB39"/>
      <c r="IGC39"/>
      <c r="IGD39"/>
      <c r="IGE39"/>
      <c r="IGF39"/>
      <c r="IGG39"/>
      <c r="IGH39"/>
      <c r="IGI39"/>
      <c r="IGJ39"/>
      <c r="IGK39"/>
      <c r="IGL39"/>
      <c r="IGM39"/>
      <c r="IGN39"/>
      <c r="IGO39"/>
      <c r="IGP39"/>
      <c r="IGQ39"/>
      <c r="IGR39"/>
      <c r="IGS39"/>
      <c r="IGT39"/>
      <c r="IGU39"/>
      <c r="IGV39"/>
      <c r="IGW39"/>
      <c r="IGX39"/>
      <c r="IGY39"/>
      <c r="IGZ39"/>
      <c r="IHA39"/>
      <c r="IHB39"/>
      <c r="IHC39"/>
      <c r="IHD39"/>
      <c r="IHE39"/>
      <c r="IHF39"/>
      <c r="IHG39"/>
      <c r="IHH39"/>
      <c r="IHI39"/>
      <c r="IHJ39"/>
      <c r="IHK39"/>
      <c r="IHL39"/>
      <c r="IHM39"/>
      <c r="IHN39"/>
      <c r="IHO39"/>
      <c r="IHP39"/>
      <c r="IHQ39"/>
      <c r="IHR39"/>
      <c r="IHS39"/>
      <c r="IHT39"/>
      <c r="IHU39"/>
      <c r="IHV39"/>
      <c r="IHW39"/>
      <c r="IHX39"/>
      <c r="IHY39"/>
      <c r="IHZ39"/>
      <c r="IIA39"/>
      <c r="IIB39"/>
      <c r="IIC39"/>
      <c r="IID39"/>
      <c r="IIE39"/>
      <c r="IIF39"/>
      <c r="IIG39"/>
      <c r="IIH39"/>
      <c r="III39"/>
      <c r="IIJ39"/>
      <c r="IIK39"/>
      <c r="IIL39"/>
      <c r="IIM39"/>
      <c r="IIN39"/>
      <c r="IIO39"/>
      <c r="IIP39"/>
      <c r="IIQ39"/>
      <c r="IIR39"/>
      <c r="IIS39"/>
      <c r="IIT39"/>
      <c r="IIU39"/>
      <c r="IIV39"/>
      <c r="IIW39"/>
      <c r="IIX39"/>
      <c r="IIY39"/>
      <c r="IIZ39"/>
      <c r="IJA39"/>
      <c r="IJB39"/>
      <c r="IJC39"/>
      <c r="IJD39"/>
      <c r="IJE39"/>
      <c r="IJF39"/>
      <c r="IJG39"/>
      <c r="IJH39"/>
      <c r="IJI39"/>
      <c r="IJJ39"/>
      <c r="IJK39"/>
      <c r="IJL39"/>
      <c r="IJM39"/>
      <c r="IJN39"/>
      <c r="IJO39"/>
      <c r="IJP39"/>
      <c r="IJQ39"/>
      <c r="IJR39"/>
      <c r="IJS39"/>
      <c r="IJT39"/>
      <c r="IJU39"/>
      <c r="IJV39"/>
      <c r="IJW39"/>
      <c r="IJX39"/>
      <c r="IJY39"/>
      <c r="IJZ39"/>
      <c r="IKA39"/>
      <c r="IKB39"/>
      <c r="IKC39"/>
      <c r="IKD39"/>
      <c r="IKE39"/>
      <c r="IKF39"/>
      <c r="IKG39"/>
      <c r="IKH39"/>
      <c r="IKI39"/>
      <c r="IKJ39"/>
      <c r="IKK39"/>
      <c r="IKL39"/>
      <c r="IKM39"/>
      <c r="IKN39"/>
      <c r="IKO39"/>
      <c r="IKP39"/>
      <c r="IKQ39"/>
      <c r="IKR39"/>
      <c r="IKS39"/>
      <c r="IKT39"/>
      <c r="IKU39"/>
      <c r="IKV39"/>
      <c r="IKW39"/>
      <c r="IKX39"/>
      <c r="IKY39"/>
      <c r="IKZ39"/>
      <c r="ILA39"/>
      <c r="ILB39"/>
      <c r="ILC39"/>
      <c r="ILD39"/>
      <c r="ILE39"/>
      <c r="ILF39"/>
      <c r="ILG39"/>
      <c r="ILH39"/>
      <c r="ILI39"/>
      <c r="ILJ39"/>
      <c r="ILK39"/>
      <c r="ILL39"/>
      <c r="ILM39"/>
      <c r="ILN39"/>
      <c r="ILO39"/>
      <c r="ILP39"/>
      <c r="ILQ39"/>
      <c r="ILR39"/>
      <c r="ILS39"/>
      <c r="ILT39"/>
      <c r="ILU39"/>
      <c r="ILV39"/>
      <c r="ILW39"/>
      <c r="ILX39"/>
      <c r="ILY39"/>
      <c r="ILZ39"/>
      <c r="IMA39"/>
      <c r="IMB39"/>
      <c r="IMC39"/>
      <c r="IMD39"/>
      <c r="IME39"/>
      <c r="IMF39"/>
      <c r="IMG39"/>
      <c r="IMH39"/>
      <c r="IMI39"/>
      <c r="IMJ39"/>
      <c r="IMK39"/>
      <c r="IML39"/>
      <c r="IMM39"/>
      <c r="IMN39"/>
      <c r="IMO39"/>
      <c r="IMP39"/>
      <c r="IMQ39"/>
      <c r="IMR39"/>
      <c r="IMS39"/>
      <c r="IMT39"/>
      <c r="IMU39"/>
      <c r="IMV39"/>
      <c r="IMW39"/>
      <c r="IMX39"/>
      <c r="IMY39"/>
      <c r="IMZ39"/>
      <c r="INA39"/>
      <c r="INB39"/>
      <c r="INC39"/>
      <c r="IND39"/>
      <c r="INE39"/>
      <c r="INF39"/>
      <c r="ING39"/>
      <c r="INH39"/>
      <c r="INI39"/>
      <c r="INJ39"/>
      <c r="INK39"/>
      <c r="INL39"/>
      <c r="INM39"/>
      <c r="INN39"/>
      <c r="INO39"/>
      <c r="INP39"/>
      <c r="INQ39"/>
      <c r="INR39"/>
      <c r="INS39"/>
      <c r="INT39"/>
      <c r="INU39"/>
      <c r="INV39"/>
      <c r="INW39"/>
      <c r="INX39"/>
      <c r="INY39"/>
      <c r="INZ39"/>
      <c r="IOA39"/>
      <c r="IOB39"/>
      <c r="IOC39"/>
      <c r="IOD39"/>
      <c r="IOE39"/>
      <c r="IOF39"/>
      <c r="IOG39"/>
      <c r="IOH39"/>
      <c r="IOI39"/>
      <c r="IOJ39"/>
      <c r="IOK39"/>
      <c r="IOL39"/>
      <c r="IOM39"/>
      <c r="ION39"/>
      <c r="IOO39"/>
      <c r="IOP39"/>
      <c r="IOQ39"/>
      <c r="IOR39"/>
      <c r="IOS39"/>
      <c r="IOT39"/>
      <c r="IOU39"/>
      <c r="IOV39"/>
      <c r="IOW39"/>
      <c r="IOX39"/>
      <c r="IOY39"/>
      <c r="IOZ39"/>
      <c r="IPA39"/>
      <c r="IPB39"/>
      <c r="IPC39"/>
      <c r="IPD39"/>
      <c r="IPE39"/>
      <c r="IPF39"/>
      <c r="IPG39"/>
      <c r="IPH39"/>
      <c r="IPI39"/>
      <c r="IPJ39"/>
      <c r="IPK39"/>
      <c r="IPL39"/>
      <c r="IPM39"/>
      <c r="IPN39"/>
      <c r="IPO39"/>
      <c r="IPP39"/>
      <c r="IPQ39"/>
      <c r="IPR39"/>
      <c r="IPS39"/>
      <c r="IPT39"/>
      <c r="IPU39"/>
      <c r="IPV39"/>
      <c r="IPW39"/>
      <c r="IPX39"/>
      <c r="IPY39"/>
      <c r="IPZ39"/>
      <c r="IQA39"/>
      <c r="IQB39"/>
      <c r="IQC39"/>
      <c r="IQD39"/>
      <c r="IQE39"/>
      <c r="IQF39"/>
      <c r="IQG39"/>
      <c r="IQH39"/>
      <c r="IQI39"/>
      <c r="IQJ39"/>
      <c r="IQK39"/>
      <c r="IQL39"/>
      <c r="IQM39"/>
      <c r="IQN39"/>
      <c r="IQO39"/>
      <c r="IQP39"/>
      <c r="IQQ39"/>
      <c r="IQR39"/>
      <c r="IQS39"/>
      <c r="IQT39"/>
      <c r="IQU39"/>
      <c r="IQV39"/>
      <c r="IQW39"/>
      <c r="IQX39"/>
      <c r="IQY39"/>
      <c r="IQZ39"/>
      <c r="IRA39"/>
      <c r="IRB39"/>
      <c r="IRC39"/>
      <c r="IRD39"/>
      <c r="IRE39"/>
      <c r="IRF39"/>
      <c r="IRG39"/>
      <c r="IRH39"/>
      <c r="IRI39"/>
      <c r="IRJ39"/>
      <c r="IRK39"/>
      <c r="IRL39"/>
      <c r="IRM39"/>
      <c r="IRN39"/>
      <c r="IRO39"/>
      <c r="IRP39"/>
      <c r="IRQ39"/>
      <c r="IRR39"/>
      <c r="IRS39"/>
      <c r="IRT39"/>
      <c r="IRU39"/>
      <c r="IRV39"/>
      <c r="IRW39"/>
      <c r="IRX39"/>
      <c r="IRY39"/>
      <c r="IRZ39"/>
      <c r="ISA39"/>
      <c r="ISB39"/>
      <c r="ISC39"/>
      <c r="ISD39"/>
      <c r="ISE39"/>
      <c r="ISF39"/>
      <c r="ISG39"/>
      <c r="ISH39"/>
      <c r="ISI39"/>
      <c r="ISJ39"/>
      <c r="ISK39"/>
      <c r="ISL39"/>
      <c r="ISM39"/>
      <c r="ISN39"/>
      <c r="ISO39"/>
      <c r="ISP39"/>
      <c r="ISQ39"/>
      <c r="ISR39"/>
      <c r="ISS39"/>
      <c r="IST39"/>
      <c r="ISU39"/>
      <c r="ISV39"/>
      <c r="ISW39"/>
      <c r="ISX39"/>
      <c r="ISY39"/>
      <c r="ISZ39"/>
      <c r="ITA39"/>
      <c r="ITB39"/>
      <c r="ITC39"/>
      <c r="ITD39"/>
      <c r="ITE39"/>
      <c r="ITF39"/>
      <c r="ITG39"/>
      <c r="ITH39"/>
      <c r="ITI39"/>
      <c r="ITJ39"/>
      <c r="ITK39"/>
      <c r="ITL39"/>
      <c r="ITM39"/>
      <c r="ITN39"/>
      <c r="ITO39"/>
      <c r="ITP39"/>
      <c r="ITQ39"/>
      <c r="ITR39"/>
      <c r="ITS39"/>
      <c r="ITT39"/>
      <c r="ITU39"/>
      <c r="ITV39"/>
      <c r="ITW39"/>
      <c r="ITX39"/>
      <c r="ITY39"/>
      <c r="ITZ39"/>
      <c r="IUA39"/>
      <c r="IUB39"/>
      <c r="IUC39"/>
      <c r="IUD39"/>
      <c r="IUE39"/>
      <c r="IUF39"/>
      <c r="IUG39"/>
      <c r="IUH39"/>
      <c r="IUI39"/>
      <c r="IUJ39"/>
      <c r="IUK39"/>
      <c r="IUL39"/>
      <c r="IUM39"/>
      <c r="IUN39"/>
      <c r="IUO39"/>
      <c r="IUP39"/>
      <c r="IUQ39"/>
      <c r="IUR39"/>
      <c r="IUS39"/>
      <c r="IUT39"/>
      <c r="IUU39"/>
      <c r="IUV39"/>
      <c r="IUW39"/>
      <c r="IUX39"/>
      <c r="IUY39"/>
      <c r="IUZ39"/>
      <c r="IVA39"/>
      <c r="IVB39"/>
      <c r="IVC39"/>
      <c r="IVD39"/>
      <c r="IVE39"/>
      <c r="IVF39"/>
      <c r="IVG39"/>
      <c r="IVH39"/>
      <c r="IVI39"/>
      <c r="IVJ39"/>
      <c r="IVK39"/>
      <c r="IVL39"/>
      <c r="IVM39"/>
      <c r="IVN39"/>
      <c r="IVO39"/>
      <c r="IVP39"/>
      <c r="IVQ39"/>
      <c r="IVR39"/>
      <c r="IVS39"/>
      <c r="IVT39"/>
      <c r="IVU39"/>
      <c r="IVV39"/>
      <c r="IVW39"/>
      <c r="IVX39"/>
      <c r="IVY39"/>
      <c r="IVZ39"/>
      <c r="IWA39"/>
      <c r="IWB39"/>
      <c r="IWC39"/>
      <c r="IWD39"/>
      <c r="IWE39"/>
      <c r="IWF39"/>
      <c r="IWG39"/>
      <c r="IWH39"/>
      <c r="IWI39"/>
      <c r="IWJ39"/>
      <c r="IWK39"/>
      <c r="IWL39"/>
      <c r="IWM39"/>
      <c r="IWN39"/>
      <c r="IWO39"/>
      <c r="IWP39"/>
      <c r="IWQ39"/>
      <c r="IWR39"/>
      <c r="IWS39"/>
      <c r="IWT39"/>
      <c r="IWU39"/>
      <c r="IWV39"/>
      <c r="IWW39"/>
      <c r="IWX39"/>
      <c r="IWY39"/>
      <c r="IWZ39"/>
      <c r="IXA39"/>
      <c r="IXB39"/>
      <c r="IXC39"/>
      <c r="IXD39"/>
      <c r="IXE39"/>
      <c r="IXF39"/>
      <c r="IXG39"/>
      <c r="IXH39"/>
      <c r="IXI39"/>
      <c r="IXJ39"/>
      <c r="IXK39"/>
      <c r="IXL39"/>
      <c r="IXM39"/>
      <c r="IXN39"/>
      <c r="IXO39"/>
      <c r="IXP39"/>
      <c r="IXQ39"/>
      <c r="IXR39"/>
      <c r="IXS39"/>
      <c r="IXT39"/>
      <c r="IXU39"/>
      <c r="IXV39"/>
      <c r="IXW39"/>
      <c r="IXX39"/>
      <c r="IXY39"/>
      <c r="IXZ39"/>
      <c r="IYA39"/>
      <c r="IYB39"/>
      <c r="IYC39"/>
      <c r="IYD39"/>
      <c r="IYE39"/>
      <c r="IYF39"/>
      <c r="IYG39"/>
      <c r="IYH39"/>
      <c r="IYI39"/>
      <c r="IYJ39"/>
      <c r="IYK39"/>
      <c r="IYL39"/>
      <c r="IYM39"/>
      <c r="IYN39"/>
      <c r="IYO39"/>
      <c r="IYP39"/>
      <c r="IYQ39"/>
      <c r="IYR39"/>
      <c r="IYS39"/>
      <c r="IYT39"/>
      <c r="IYU39"/>
      <c r="IYV39"/>
      <c r="IYW39"/>
      <c r="IYX39"/>
      <c r="IYY39"/>
      <c r="IYZ39"/>
      <c r="IZA39"/>
      <c r="IZB39"/>
      <c r="IZC39"/>
      <c r="IZD39"/>
      <c r="IZE39"/>
      <c r="IZF39"/>
      <c r="IZG39"/>
      <c r="IZH39"/>
      <c r="IZI39"/>
      <c r="IZJ39"/>
      <c r="IZK39"/>
      <c r="IZL39"/>
      <c r="IZM39"/>
      <c r="IZN39"/>
      <c r="IZO39"/>
      <c r="IZP39"/>
      <c r="IZQ39"/>
      <c r="IZR39"/>
      <c r="IZS39"/>
      <c r="IZT39"/>
      <c r="IZU39"/>
      <c r="IZV39"/>
      <c r="IZW39"/>
      <c r="IZX39"/>
      <c r="IZY39"/>
      <c r="IZZ39"/>
      <c r="JAA39"/>
      <c r="JAB39"/>
      <c r="JAC39"/>
      <c r="JAD39"/>
      <c r="JAE39"/>
      <c r="JAF39"/>
      <c r="JAG39"/>
      <c r="JAH39"/>
      <c r="JAI39"/>
      <c r="JAJ39"/>
      <c r="JAK39"/>
      <c r="JAL39"/>
      <c r="JAM39"/>
      <c r="JAN39"/>
      <c r="JAO39"/>
      <c r="JAP39"/>
      <c r="JAQ39"/>
      <c r="JAR39"/>
      <c r="JAS39"/>
      <c r="JAT39"/>
      <c r="JAU39"/>
      <c r="JAV39"/>
      <c r="JAW39"/>
      <c r="JAX39"/>
      <c r="JAY39"/>
      <c r="JAZ39"/>
      <c r="JBA39"/>
      <c r="JBB39"/>
      <c r="JBC39"/>
      <c r="JBD39"/>
      <c r="JBE39"/>
      <c r="JBF39"/>
      <c r="JBG39"/>
      <c r="JBH39"/>
      <c r="JBI39"/>
      <c r="JBJ39"/>
      <c r="JBK39"/>
      <c r="JBL39"/>
      <c r="JBM39"/>
      <c r="JBN39"/>
      <c r="JBO39"/>
      <c r="JBP39"/>
      <c r="JBQ39"/>
      <c r="JBR39"/>
      <c r="JBS39"/>
      <c r="JBT39"/>
      <c r="JBU39"/>
      <c r="JBV39"/>
      <c r="JBW39"/>
      <c r="JBX39"/>
      <c r="JBY39"/>
      <c r="JBZ39"/>
      <c r="JCA39"/>
      <c r="JCB39"/>
      <c r="JCC39"/>
      <c r="JCD39"/>
      <c r="JCE39"/>
      <c r="JCF39"/>
      <c r="JCG39"/>
      <c r="JCH39"/>
      <c r="JCI39"/>
      <c r="JCJ39"/>
      <c r="JCK39"/>
      <c r="JCL39"/>
      <c r="JCM39"/>
      <c r="JCN39"/>
      <c r="JCO39"/>
      <c r="JCP39"/>
      <c r="JCQ39"/>
      <c r="JCR39"/>
      <c r="JCS39"/>
      <c r="JCT39"/>
      <c r="JCU39"/>
      <c r="JCV39"/>
      <c r="JCW39"/>
      <c r="JCX39"/>
      <c r="JCY39"/>
      <c r="JCZ39"/>
      <c r="JDA39"/>
      <c r="JDB39"/>
      <c r="JDC39"/>
      <c r="JDD39"/>
      <c r="JDE39"/>
      <c r="JDF39"/>
      <c r="JDG39"/>
      <c r="JDH39"/>
      <c r="JDI39"/>
      <c r="JDJ39"/>
      <c r="JDK39"/>
      <c r="JDL39"/>
      <c r="JDM39"/>
      <c r="JDN39"/>
      <c r="JDO39"/>
      <c r="JDP39"/>
      <c r="JDQ39"/>
      <c r="JDR39"/>
      <c r="JDS39"/>
      <c r="JDT39"/>
      <c r="JDU39"/>
      <c r="JDV39"/>
      <c r="JDW39"/>
      <c r="JDX39"/>
      <c r="JDY39"/>
      <c r="JDZ39"/>
      <c r="JEA39"/>
      <c r="JEB39"/>
      <c r="JEC39"/>
      <c r="JED39"/>
      <c r="JEE39"/>
      <c r="JEF39"/>
      <c r="JEG39"/>
      <c r="JEH39"/>
      <c r="JEI39"/>
      <c r="JEJ39"/>
      <c r="JEK39"/>
      <c r="JEL39"/>
      <c r="JEM39"/>
      <c r="JEN39"/>
      <c r="JEO39"/>
      <c r="JEP39"/>
      <c r="JEQ39"/>
      <c r="JER39"/>
      <c r="JES39"/>
      <c r="JET39"/>
      <c r="JEU39"/>
      <c r="JEV39"/>
      <c r="JEW39"/>
      <c r="JEX39"/>
      <c r="JEY39"/>
      <c r="JEZ39"/>
      <c r="JFA39"/>
      <c r="JFB39"/>
      <c r="JFC39"/>
      <c r="JFD39"/>
      <c r="JFE39"/>
      <c r="JFF39"/>
      <c r="JFG39"/>
      <c r="JFH39"/>
      <c r="JFI39"/>
      <c r="JFJ39"/>
      <c r="JFK39"/>
      <c r="JFL39"/>
      <c r="JFM39"/>
      <c r="JFN39"/>
      <c r="JFO39"/>
      <c r="JFP39"/>
      <c r="JFQ39"/>
      <c r="JFR39"/>
      <c r="JFS39"/>
      <c r="JFT39"/>
      <c r="JFU39"/>
      <c r="JFV39"/>
      <c r="JFW39"/>
      <c r="JFX39"/>
      <c r="JFY39"/>
      <c r="JFZ39"/>
      <c r="JGA39"/>
      <c r="JGB39"/>
      <c r="JGC39"/>
      <c r="JGD39"/>
      <c r="JGE39"/>
      <c r="JGF39"/>
      <c r="JGG39"/>
      <c r="JGH39"/>
      <c r="JGI39"/>
      <c r="JGJ39"/>
      <c r="JGK39"/>
      <c r="JGL39"/>
      <c r="JGM39"/>
      <c r="JGN39"/>
      <c r="JGO39"/>
      <c r="JGP39"/>
      <c r="JGQ39"/>
      <c r="JGR39"/>
      <c r="JGS39"/>
      <c r="JGT39"/>
      <c r="JGU39"/>
      <c r="JGV39"/>
      <c r="JGW39"/>
      <c r="JGX39"/>
      <c r="JGY39"/>
      <c r="JGZ39"/>
      <c r="JHA39"/>
      <c r="JHB39"/>
      <c r="JHC39"/>
      <c r="JHD39"/>
      <c r="JHE39"/>
      <c r="JHF39"/>
      <c r="JHG39"/>
      <c r="JHH39"/>
      <c r="JHI39"/>
      <c r="JHJ39"/>
      <c r="JHK39"/>
      <c r="JHL39"/>
      <c r="JHM39"/>
      <c r="JHN39"/>
      <c r="JHO39"/>
      <c r="JHP39"/>
      <c r="JHQ39"/>
      <c r="JHR39"/>
      <c r="JHS39"/>
      <c r="JHT39"/>
      <c r="JHU39"/>
      <c r="JHV39"/>
      <c r="JHW39"/>
      <c r="JHX39"/>
      <c r="JHY39"/>
      <c r="JHZ39"/>
      <c r="JIA39"/>
      <c r="JIB39"/>
      <c r="JIC39"/>
      <c r="JID39"/>
      <c r="JIE39"/>
      <c r="JIF39"/>
      <c r="JIG39"/>
      <c r="JIH39"/>
      <c r="JII39"/>
      <c r="JIJ39"/>
      <c r="JIK39"/>
      <c r="JIL39"/>
      <c r="JIM39"/>
      <c r="JIN39"/>
      <c r="JIO39"/>
      <c r="JIP39"/>
      <c r="JIQ39"/>
      <c r="JIR39"/>
      <c r="JIS39"/>
      <c r="JIT39"/>
      <c r="JIU39"/>
      <c r="JIV39"/>
      <c r="JIW39"/>
      <c r="JIX39"/>
      <c r="JIY39"/>
      <c r="JIZ39"/>
      <c r="JJA39"/>
      <c r="JJB39"/>
      <c r="JJC39"/>
      <c r="JJD39"/>
      <c r="JJE39"/>
      <c r="JJF39"/>
      <c r="JJG39"/>
      <c r="JJH39"/>
      <c r="JJI39"/>
      <c r="JJJ39"/>
      <c r="JJK39"/>
      <c r="JJL39"/>
      <c r="JJM39"/>
      <c r="JJN39"/>
      <c r="JJO39"/>
      <c r="JJP39"/>
      <c r="JJQ39"/>
      <c r="JJR39"/>
      <c r="JJS39"/>
      <c r="JJT39"/>
      <c r="JJU39"/>
      <c r="JJV39"/>
      <c r="JJW39"/>
      <c r="JJX39"/>
      <c r="JJY39"/>
      <c r="JJZ39"/>
      <c r="JKA39"/>
      <c r="JKB39"/>
      <c r="JKC39"/>
      <c r="JKD39"/>
      <c r="JKE39"/>
      <c r="JKF39"/>
      <c r="JKG39"/>
      <c r="JKH39"/>
      <c r="JKI39"/>
      <c r="JKJ39"/>
      <c r="JKK39"/>
      <c r="JKL39"/>
      <c r="JKM39"/>
      <c r="JKN39"/>
      <c r="JKO39"/>
      <c r="JKP39"/>
      <c r="JKQ39"/>
      <c r="JKR39"/>
      <c r="JKS39"/>
      <c r="JKT39"/>
      <c r="JKU39"/>
      <c r="JKV39"/>
      <c r="JKW39"/>
      <c r="JKX39"/>
      <c r="JKY39"/>
      <c r="JKZ39"/>
      <c r="JLA39"/>
      <c r="JLB39"/>
      <c r="JLC39"/>
      <c r="JLD39"/>
      <c r="JLE39"/>
      <c r="JLF39"/>
      <c r="JLG39"/>
      <c r="JLH39"/>
      <c r="JLI39"/>
      <c r="JLJ39"/>
      <c r="JLK39"/>
      <c r="JLL39"/>
      <c r="JLM39"/>
      <c r="JLN39"/>
      <c r="JLO39"/>
      <c r="JLP39"/>
      <c r="JLQ39"/>
      <c r="JLR39"/>
      <c r="JLS39"/>
      <c r="JLT39"/>
      <c r="JLU39"/>
      <c r="JLV39"/>
      <c r="JLW39"/>
      <c r="JLX39"/>
      <c r="JLY39"/>
      <c r="JLZ39"/>
      <c r="JMA39"/>
      <c r="JMB39"/>
      <c r="JMC39"/>
      <c r="JMD39"/>
      <c r="JME39"/>
      <c r="JMF39"/>
      <c r="JMG39"/>
      <c r="JMH39"/>
      <c r="JMI39"/>
      <c r="JMJ39"/>
      <c r="JMK39"/>
      <c r="JML39"/>
      <c r="JMM39"/>
      <c r="JMN39"/>
      <c r="JMO39"/>
      <c r="JMP39"/>
      <c r="JMQ39"/>
      <c r="JMR39"/>
      <c r="JMS39"/>
      <c r="JMT39"/>
      <c r="JMU39"/>
      <c r="JMV39"/>
      <c r="JMW39"/>
      <c r="JMX39"/>
      <c r="JMY39"/>
      <c r="JMZ39"/>
      <c r="JNA39"/>
      <c r="JNB39"/>
      <c r="JNC39"/>
      <c r="JND39"/>
      <c r="JNE39"/>
      <c r="JNF39"/>
      <c r="JNG39"/>
      <c r="JNH39"/>
      <c r="JNI39"/>
      <c r="JNJ39"/>
      <c r="JNK39"/>
      <c r="JNL39"/>
      <c r="JNM39"/>
      <c r="JNN39"/>
      <c r="JNO39"/>
      <c r="JNP39"/>
      <c r="JNQ39"/>
      <c r="JNR39"/>
      <c r="JNS39"/>
      <c r="JNT39"/>
      <c r="JNU39"/>
      <c r="JNV39"/>
      <c r="JNW39"/>
      <c r="JNX39"/>
      <c r="JNY39"/>
      <c r="JNZ39"/>
      <c r="JOA39"/>
      <c r="JOB39"/>
      <c r="JOC39"/>
      <c r="JOD39"/>
      <c r="JOE39"/>
      <c r="JOF39"/>
      <c r="JOG39"/>
      <c r="JOH39"/>
      <c r="JOI39"/>
      <c r="JOJ39"/>
      <c r="JOK39"/>
      <c r="JOL39"/>
      <c r="JOM39"/>
      <c r="JON39"/>
      <c r="JOO39"/>
      <c r="JOP39"/>
      <c r="JOQ39"/>
      <c r="JOR39"/>
      <c r="JOS39"/>
      <c r="JOT39"/>
      <c r="JOU39"/>
      <c r="JOV39"/>
      <c r="JOW39"/>
      <c r="JOX39"/>
      <c r="JOY39"/>
      <c r="JOZ39"/>
      <c r="JPA39"/>
      <c r="JPB39"/>
      <c r="JPC39"/>
      <c r="JPD39"/>
      <c r="JPE39"/>
      <c r="JPF39"/>
      <c r="JPG39"/>
      <c r="JPH39"/>
      <c r="JPI39"/>
      <c r="JPJ39"/>
      <c r="JPK39"/>
      <c r="JPL39"/>
      <c r="JPM39"/>
      <c r="JPN39"/>
      <c r="JPO39"/>
      <c r="JPP39"/>
      <c r="JPQ39"/>
      <c r="JPR39"/>
      <c r="JPS39"/>
      <c r="JPT39"/>
      <c r="JPU39"/>
      <c r="JPV39"/>
      <c r="JPW39"/>
      <c r="JPX39"/>
      <c r="JPY39"/>
      <c r="JPZ39"/>
      <c r="JQA39"/>
      <c r="JQB39"/>
      <c r="JQC39"/>
      <c r="JQD39"/>
      <c r="JQE39"/>
      <c r="JQF39"/>
      <c r="JQG39"/>
      <c r="JQH39"/>
      <c r="JQI39"/>
      <c r="JQJ39"/>
      <c r="JQK39"/>
      <c r="JQL39"/>
      <c r="JQM39"/>
      <c r="JQN39"/>
      <c r="JQO39"/>
      <c r="JQP39"/>
      <c r="JQQ39"/>
      <c r="JQR39"/>
      <c r="JQS39"/>
      <c r="JQT39"/>
      <c r="JQU39"/>
      <c r="JQV39"/>
      <c r="JQW39"/>
      <c r="JQX39"/>
      <c r="JQY39"/>
      <c r="JQZ39"/>
      <c r="JRA39"/>
      <c r="JRB39"/>
      <c r="JRC39"/>
      <c r="JRD39"/>
      <c r="JRE39"/>
      <c r="JRF39"/>
      <c r="JRG39"/>
      <c r="JRH39"/>
      <c r="JRI39"/>
      <c r="JRJ39"/>
      <c r="JRK39"/>
      <c r="JRL39"/>
      <c r="JRM39"/>
      <c r="JRN39"/>
      <c r="JRO39"/>
      <c r="JRP39"/>
      <c r="JRQ39"/>
      <c r="JRR39"/>
      <c r="JRS39"/>
      <c r="JRT39"/>
      <c r="JRU39"/>
      <c r="JRV39"/>
      <c r="JRW39"/>
      <c r="JRX39"/>
      <c r="JRY39"/>
      <c r="JRZ39"/>
      <c r="JSA39"/>
      <c r="JSB39"/>
      <c r="JSC39"/>
      <c r="JSD39"/>
      <c r="JSE39"/>
      <c r="JSF39"/>
      <c r="JSG39"/>
      <c r="JSH39"/>
      <c r="JSI39"/>
      <c r="JSJ39"/>
      <c r="JSK39"/>
      <c r="JSL39"/>
      <c r="JSM39"/>
      <c r="JSN39"/>
      <c r="JSO39"/>
      <c r="JSP39"/>
      <c r="JSQ39"/>
      <c r="JSR39"/>
      <c r="JSS39"/>
      <c r="JST39"/>
      <c r="JSU39"/>
      <c r="JSV39"/>
      <c r="JSW39"/>
      <c r="JSX39"/>
      <c r="JSY39"/>
      <c r="JSZ39"/>
      <c r="JTA39"/>
      <c r="JTB39"/>
      <c r="JTC39"/>
      <c r="JTD39"/>
      <c r="JTE39"/>
      <c r="JTF39"/>
      <c r="JTG39"/>
      <c r="JTH39"/>
      <c r="JTI39"/>
      <c r="JTJ39"/>
      <c r="JTK39"/>
      <c r="JTL39"/>
      <c r="JTM39"/>
      <c r="JTN39"/>
      <c r="JTO39"/>
      <c r="JTP39"/>
      <c r="JTQ39"/>
      <c r="JTR39"/>
      <c r="JTS39"/>
      <c r="JTT39"/>
      <c r="JTU39"/>
      <c r="JTV39"/>
      <c r="JTW39"/>
      <c r="JTX39"/>
      <c r="JTY39"/>
      <c r="JTZ39"/>
      <c r="JUA39"/>
      <c r="JUB39"/>
      <c r="JUC39"/>
      <c r="JUD39"/>
      <c r="JUE39"/>
      <c r="JUF39"/>
      <c r="JUG39"/>
      <c r="JUH39"/>
      <c r="JUI39"/>
      <c r="JUJ39"/>
      <c r="JUK39"/>
      <c r="JUL39"/>
      <c r="JUM39"/>
      <c r="JUN39"/>
      <c r="JUO39"/>
      <c r="JUP39"/>
      <c r="JUQ39"/>
      <c r="JUR39"/>
      <c r="JUS39"/>
      <c r="JUT39"/>
      <c r="JUU39"/>
      <c r="JUV39"/>
      <c r="JUW39"/>
      <c r="JUX39"/>
      <c r="JUY39"/>
      <c r="JUZ39"/>
      <c r="JVA39"/>
      <c r="JVB39"/>
      <c r="JVC39"/>
      <c r="JVD39"/>
      <c r="JVE39"/>
      <c r="JVF39"/>
      <c r="JVG39"/>
      <c r="JVH39"/>
      <c r="JVI39"/>
      <c r="JVJ39"/>
      <c r="JVK39"/>
      <c r="JVL39"/>
      <c r="JVM39"/>
      <c r="JVN39"/>
      <c r="JVO39"/>
      <c r="JVP39"/>
      <c r="JVQ39"/>
      <c r="JVR39"/>
      <c r="JVS39"/>
      <c r="JVT39"/>
      <c r="JVU39"/>
      <c r="JVV39"/>
      <c r="JVW39"/>
      <c r="JVX39"/>
      <c r="JVY39"/>
      <c r="JVZ39"/>
      <c r="JWA39"/>
      <c r="JWB39"/>
      <c r="JWC39"/>
      <c r="JWD39"/>
      <c r="JWE39"/>
      <c r="JWF39"/>
      <c r="JWG39"/>
      <c r="JWH39"/>
      <c r="JWI39"/>
      <c r="JWJ39"/>
      <c r="JWK39"/>
      <c r="JWL39"/>
      <c r="JWM39"/>
      <c r="JWN39"/>
      <c r="JWO39"/>
      <c r="JWP39"/>
      <c r="JWQ39"/>
      <c r="JWR39"/>
      <c r="JWS39"/>
      <c r="JWT39"/>
      <c r="JWU39"/>
      <c r="JWV39"/>
      <c r="JWW39"/>
      <c r="JWX39"/>
      <c r="JWY39"/>
      <c r="JWZ39"/>
      <c r="JXA39"/>
      <c r="JXB39"/>
      <c r="JXC39"/>
      <c r="JXD39"/>
      <c r="JXE39"/>
      <c r="JXF39"/>
      <c r="JXG39"/>
      <c r="JXH39"/>
      <c r="JXI39"/>
      <c r="JXJ39"/>
      <c r="JXK39"/>
      <c r="JXL39"/>
      <c r="JXM39"/>
      <c r="JXN39"/>
      <c r="JXO39"/>
      <c r="JXP39"/>
      <c r="JXQ39"/>
      <c r="JXR39"/>
      <c r="JXS39"/>
      <c r="JXT39"/>
      <c r="JXU39"/>
      <c r="JXV39"/>
      <c r="JXW39"/>
      <c r="JXX39"/>
      <c r="JXY39"/>
      <c r="JXZ39"/>
      <c r="JYA39"/>
      <c r="JYB39"/>
      <c r="JYC39"/>
      <c r="JYD39"/>
      <c r="JYE39"/>
      <c r="JYF39"/>
      <c r="JYG39"/>
      <c r="JYH39"/>
      <c r="JYI39"/>
      <c r="JYJ39"/>
      <c r="JYK39"/>
      <c r="JYL39"/>
      <c r="JYM39"/>
      <c r="JYN39"/>
      <c r="JYO39"/>
      <c r="JYP39"/>
      <c r="JYQ39"/>
      <c r="JYR39"/>
      <c r="JYS39"/>
      <c r="JYT39"/>
      <c r="JYU39"/>
      <c r="JYV39"/>
      <c r="JYW39"/>
      <c r="JYX39"/>
      <c r="JYY39"/>
      <c r="JYZ39"/>
      <c r="JZA39"/>
      <c r="JZB39"/>
      <c r="JZC39"/>
      <c r="JZD39"/>
      <c r="JZE39"/>
      <c r="JZF39"/>
      <c r="JZG39"/>
      <c r="JZH39"/>
      <c r="JZI39"/>
      <c r="JZJ39"/>
      <c r="JZK39"/>
      <c r="JZL39"/>
      <c r="JZM39"/>
      <c r="JZN39"/>
      <c r="JZO39"/>
      <c r="JZP39"/>
      <c r="JZQ39"/>
      <c r="JZR39"/>
      <c r="JZS39"/>
      <c r="JZT39"/>
      <c r="JZU39"/>
      <c r="JZV39"/>
      <c r="JZW39"/>
      <c r="JZX39"/>
      <c r="JZY39"/>
      <c r="JZZ39"/>
      <c r="KAA39"/>
      <c r="KAB39"/>
      <c r="KAC39"/>
      <c r="KAD39"/>
      <c r="KAE39"/>
      <c r="KAF39"/>
      <c r="KAG39"/>
      <c r="KAH39"/>
      <c r="KAI39"/>
      <c r="KAJ39"/>
      <c r="KAK39"/>
      <c r="KAL39"/>
      <c r="KAM39"/>
      <c r="KAN39"/>
      <c r="KAO39"/>
      <c r="KAP39"/>
      <c r="KAQ39"/>
      <c r="KAR39"/>
      <c r="KAS39"/>
      <c r="KAT39"/>
      <c r="KAU39"/>
      <c r="KAV39"/>
      <c r="KAW39"/>
      <c r="KAX39"/>
      <c r="KAY39"/>
      <c r="KAZ39"/>
      <c r="KBA39"/>
      <c r="KBB39"/>
      <c r="KBC39"/>
      <c r="KBD39"/>
      <c r="KBE39"/>
      <c r="KBF39"/>
      <c r="KBG39"/>
    </row>
    <row r="40" spans="1:7495" ht="5.25" customHeight="1" thickBot="1" x14ac:dyDescent="0.4">
      <c r="A40" s="79"/>
      <c r="B40" s="67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6"/>
      <c r="N40" s="67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6"/>
      <c r="Z40" s="67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6"/>
      <c r="AL40" s="67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6"/>
      <c r="AX40" s="80"/>
      <c r="AY40" s="63"/>
      <c r="AZ40" s="65"/>
      <c r="BA40" s="65"/>
      <c r="BB40" s="65"/>
      <c r="BC40" s="65"/>
      <c r="BD40" s="65"/>
      <c r="BE40" s="65"/>
      <c r="BF40" s="65"/>
      <c r="BG40" s="65"/>
      <c r="BH40" s="65"/>
      <c r="BI40" s="66"/>
      <c r="BJ40" s="67"/>
      <c r="BK40" s="65"/>
      <c r="BL40" s="65"/>
      <c r="BM40" s="65"/>
      <c r="BN40" s="65"/>
      <c r="BO40" s="65"/>
      <c r="BP40" s="65"/>
      <c r="BQ40" s="65"/>
      <c r="BR40" s="65"/>
      <c r="BS40" s="65"/>
      <c r="BT40" s="65"/>
      <c r="BU40" s="65"/>
      <c r="BV40" s="67"/>
      <c r="BW40" s="65"/>
      <c r="BX40" s="65"/>
      <c r="BY40" s="65"/>
      <c r="BZ40" s="65"/>
      <c r="CA40" s="65"/>
      <c r="CB40" s="65"/>
      <c r="CC40" s="65"/>
      <c r="CD40" s="65"/>
      <c r="CE40" s="65"/>
      <c r="CF40" s="65"/>
      <c r="CG40" s="66"/>
      <c r="CH40" s="67"/>
      <c r="CI40" s="65"/>
      <c r="CJ40" s="65"/>
      <c r="CK40" s="65"/>
      <c r="CL40" s="65"/>
      <c r="CM40" s="65"/>
      <c r="CN40" s="65"/>
      <c r="CO40" s="65"/>
      <c r="CP40" s="65"/>
      <c r="CQ40" s="65"/>
      <c r="CR40" s="65"/>
      <c r="CS40" s="66"/>
      <c r="CT40" s="67"/>
      <c r="CU40" s="65"/>
      <c r="CV40" s="65"/>
      <c r="CW40" s="65"/>
      <c r="CX40" s="65"/>
      <c r="CY40" s="65"/>
      <c r="CZ40" s="65"/>
      <c r="DA40" s="65"/>
      <c r="DB40" s="65"/>
      <c r="DC40" s="65"/>
      <c r="DD40" s="65"/>
      <c r="DE40" s="66"/>
      <c r="DF40" s="65"/>
      <c r="DG40" s="65"/>
      <c r="DH40" s="65"/>
      <c r="DI40" s="65"/>
      <c r="DJ40" s="65"/>
      <c r="DK40" s="65"/>
      <c r="DL40" s="65"/>
      <c r="DM40" s="65"/>
      <c r="DN40" s="65"/>
      <c r="DO40" s="65"/>
      <c r="DP40" s="65"/>
      <c r="DQ40" s="66"/>
      <c r="DR40" s="65"/>
      <c r="DS40" s="65"/>
      <c r="DT40" s="65"/>
      <c r="DU40" s="65"/>
      <c r="DV40" s="65"/>
      <c r="DW40" s="65"/>
      <c r="DX40" s="65"/>
      <c r="DY40" s="65"/>
      <c r="DZ40" s="65"/>
      <c r="EA40" s="66"/>
      <c r="EB40" s="66"/>
      <c r="EC40" s="66"/>
      <c r="ED40" s="65"/>
      <c r="EE40" s="65"/>
      <c r="EF40" s="65"/>
      <c r="EG40" s="65"/>
      <c r="EH40" s="65"/>
      <c r="EI40" s="65"/>
      <c r="EJ40" s="65"/>
      <c r="EK40" s="65"/>
      <c r="EL40" s="65"/>
      <c r="EM40" s="65"/>
      <c r="EN40" s="65"/>
      <c r="EO40" s="66"/>
      <c r="EP40" s="65"/>
      <c r="EQ40" s="65"/>
      <c r="ER40" s="65"/>
      <c r="ES40" s="65"/>
      <c r="ET40" s="65"/>
      <c r="EU40" s="65"/>
      <c r="EV40" s="65"/>
      <c r="EW40" s="65"/>
      <c r="EX40" s="65"/>
      <c r="EY40" s="65"/>
      <c r="EZ40" s="65"/>
      <c r="FA40" s="66"/>
      <c r="FB40" s="65"/>
      <c r="FC40" s="65"/>
      <c r="FD40" s="65"/>
      <c r="FE40" s="65"/>
      <c r="FF40" s="65"/>
      <c r="FG40" s="65"/>
      <c r="FH40" s="65"/>
      <c r="FI40" s="65"/>
      <c r="FJ40" s="65"/>
      <c r="FK40" s="65"/>
      <c r="FL40" s="65"/>
      <c r="FM40" s="66"/>
      <c r="FN40" s="67"/>
      <c r="FO40" s="65"/>
      <c r="FP40" s="65"/>
      <c r="FQ40" s="65"/>
      <c r="FR40" s="65"/>
      <c r="FS40" s="65"/>
      <c r="FT40" s="65"/>
      <c r="FU40" s="65"/>
      <c r="FV40" s="65"/>
      <c r="FW40" s="65"/>
      <c r="FX40" s="65"/>
      <c r="FY40" s="66"/>
      <c r="FZ40" s="67"/>
      <c r="GA40" s="65"/>
      <c r="GB40" s="65"/>
      <c r="GC40" s="65"/>
      <c r="GD40" s="65"/>
      <c r="GE40" s="65"/>
      <c r="GF40" s="65"/>
      <c r="GG40" s="65"/>
      <c r="GH40" s="65"/>
      <c r="GI40" s="65"/>
      <c r="GJ40" s="65"/>
      <c r="GK40" s="66"/>
      <c r="GL40" s="67"/>
      <c r="GM40" s="65"/>
      <c r="GN40" s="65"/>
      <c r="GO40" s="65"/>
      <c r="GP40" s="65"/>
      <c r="GQ40" s="65"/>
      <c r="GR40" s="65"/>
      <c r="GS40" s="65"/>
      <c r="GT40" s="65"/>
      <c r="GU40" s="65"/>
      <c r="GV40" s="65"/>
      <c r="GW40" s="66"/>
      <c r="GX40" s="66"/>
      <c r="GY40" s="66"/>
      <c r="GZ40" s="66"/>
      <c r="HA40" s="66"/>
      <c r="HB40" s="66"/>
      <c r="HC40" s="66"/>
      <c r="HD40" s="66"/>
      <c r="HE40" s="66"/>
      <c r="HF40" s="66"/>
      <c r="HG40" s="66"/>
      <c r="HH40" s="66"/>
      <c r="HI40" s="66"/>
      <c r="HJ40" s="66"/>
      <c r="HK40" s="66"/>
      <c r="HL40" s="66"/>
      <c r="HM40" s="66"/>
      <c r="HN40" s="66"/>
      <c r="HO40" s="66"/>
      <c r="HP40" s="66"/>
      <c r="HQ40" s="66"/>
      <c r="HR40" s="66"/>
      <c r="HS40" s="66"/>
      <c r="HT40" s="66"/>
      <c r="HU40" s="66"/>
    </row>
    <row r="41" spans="1:7495" ht="18.5" x14ac:dyDescent="0.45">
      <c r="A41" s="105" t="s">
        <v>56</v>
      </c>
      <c r="B41" s="101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3"/>
      <c r="N41" s="108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10"/>
      <c r="Z41" s="101"/>
      <c r="AA41" s="102"/>
      <c r="AB41" s="102"/>
      <c r="AC41" s="102"/>
      <c r="AD41" s="102"/>
      <c r="AE41" s="102"/>
      <c r="AF41" s="102"/>
      <c r="AG41" s="102"/>
      <c r="AH41" s="102"/>
      <c r="AI41" s="102"/>
      <c r="AJ41" s="102"/>
      <c r="AK41" s="103"/>
      <c r="AL41" s="108"/>
      <c r="AM41" s="109"/>
      <c r="AN41" s="109"/>
      <c r="AO41" s="109"/>
      <c r="AP41" s="109"/>
      <c r="AQ41" s="109"/>
      <c r="AR41" s="109"/>
      <c r="AS41" s="109"/>
      <c r="AT41" s="109"/>
      <c r="AU41" s="109"/>
      <c r="AV41" s="109"/>
      <c r="AW41" s="110"/>
      <c r="AX41" s="101"/>
      <c r="AY41" s="102"/>
      <c r="AZ41" s="102"/>
      <c r="BA41" s="102"/>
      <c r="BB41" s="102"/>
      <c r="BC41" s="102"/>
      <c r="BD41" s="102"/>
      <c r="BE41" s="102"/>
      <c r="BF41" s="102"/>
      <c r="BG41" s="102"/>
      <c r="BH41" s="102"/>
      <c r="BI41" s="103"/>
      <c r="BJ41" s="108"/>
      <c r="BK41" s="109"/>
      <c r="BL41" s="109"/>
      <c r="BM41" s="109"/>
      <c r="BN41" s="109"/>
      <c r="BO41" s="109"/>
      <c r="BP41" s="109"/>
      <c r="BQ41" s="109"/>
      <c r="BR41" s="109"/>
      <c r="BS41" s="109"/>
      <c r="BT41" s="109"/>
      <c r="BU41" s="109"/>
      <c r="BV41" s="101"/>
      <c r="BW41" s="102"/>
      <c r="BX41" s="102"/>
      <c r="BY41" s="102"/>
      <c r="BZ41" s="102"/>
      <c r="CA41" s="102"/>
      <c r="CB41" s="102"/>
      <c r="CC41" s="102"/>
      <c r="CD41" s="102"/>
      <c r="CE41" s="102"/>
      <c r="CF41" s="102"/>
      <c r="CG41" s="103"/>
      <c r="CH41" s="108"/>
      <c r="CI41" s="109"/>
      <c r="CJ41" s="109"/>
      <c r="CK41" s="109"/>
      <c r="CL41" s="109"/>
      <c r="CM41" s="109"/>
      <c r="CN41" s="109"/>
      <c r="CO41" s="109"/>
      <c r="CP41" s="109"/>
      <c r="CQ41" s="109"/>
      <c r="CR41" s="109"/>
      <c r="CS41" s="110"/>
      <c r="CT41" s="101"/>
      <c r="CU41" s="102"/>
      <c r="CV41" s="102"/>
      <c r="CW41" s="102"/>
      <c r="CX41" s="102"/>
      <c r="CY41" s="102"/>
      <c r="CZ41" s="102"/>
      <c r="DA41" s="102"/>
      <c r="DB41" s="102"/>
      <c r="DC41" s="102"/>
      <c r="DD41" s="102"/>
      <c r="DE41" s="103"/>
      <c r="DF41" s="102"/>
      <c r="DG41" s="102"/>
      <c r="DH41" s="102"/>
      <c r="DI41" s="102"/>
      <c r="DJ41" s="102"/>
      <c r="DK41" s="102"/>
      <c r="DL41" s="102"/>
      <c r="DM41" s="102"/>
      <c r="DN41" s="102"/>
      <c r="DO41" s="102"/>
      <c r="DP41" s="102"/>
      <c r="DQ41" s="103"/>
      <c r="DR41" s="102"/>
      <c r="DS41" s="102"/>
      <c r="DT41" s="102"/>
      <c r="DU41" s="102"/>
      <c r="DV41" s="102"/>
      <c r="DW41" s="102"/>
      <c r="DX41" s="102"/>
      <c r="DY41" s="102"/>
      <c r="DZ41" s="102"/>
      <c r="EA41" s="102"/>
      <c r="EB41" s="102"/>
      <c r="EC41" s="103"/>
      <c r="ED41" s="102"/>
      <c r="EE41" s="102"/>
      <c r="EF41" s="102"/>
      <c r="EG41" s="102"/>
      <c r="EH41" s="102"/>
      <c r="EI41" s="102"/>
      <c r="EJ41" s="102"/>
      <c r="EK41" s="102"/>
      <c r="EL41" s="102"/>
      <c r="EM41" s="102"/>
      <c r="EN41" s="102"/>
      <c r="EO41" s="103"/>
      <c r="EP41" s="102"/>
      <c r="EQ41" s="102"/>
      <c r="ER41" s="102"/>
      <c r="ES41" s="102"/>
      <c r="ET41" s="102"/>
      <c r="EU41" s="102"/>
      <c r="EV41" s="102"/>
      <c r="EW41" s="102"/>
      <c r="EX41" s="102"/>
      <c r="EY41" s="102"/>
      <c r="EZ41" s="102"/>
      <c r="FA41" s="103"/>
      <c r="FB41" s="102"/>
      <c r="FC41" s="102"/>
      <c r="FD41" s="102"/>
      <c r="FE41" s="102"/>
      <c r="FF41" s="102"/>
      <c r="FG41" s="102"/>
      <c r="FH41" s="102"/>
      <c r="FI41" s="102"/>
      <c r="FJ41" s="102"/>
      <c r="FK41" s="102"/>
      <c r="FL41" s="102"/>
      <c r="FM41" s="103"/>
      <c r="FN41" s="101"/>
      <c r="FO41" s="102"/>
      <c r="FP41" s="102"/>
      <c r="FQ41" s="102"/>
      <c r="FR41" s="102"/>
      <c r="FS41" s="102"/>
      <c r="FT41" s="102"/>
      <c r="FU41" s="102"/>
      <c r="FV41" s="102"/>
      <c r="FW41" s="102"/>
      <c r="FX41" s="102"/>
      <c r="FY41" s="103"/>
      <c r="FZ41" s="101"/>
      <c r="GA41" s="102"/>
      <c r="GB41" s="102"/>
      <c r="GC41" s="102"/>
      <c r="GD41" s="102"/>
      <c r="GE41" s="102"/>
      <c r="GF41" s="102"/>
      <c r="GG41" s="102"/>
      <c r="GH41" s="102"/>
      <c r="GI41" s="102"/>
      <c r="GJ41" s="102"/>
      <c r="GK41" s="103"/>
      <c r="GL41" s="101"/>
      <c r="GM41" s="102"/>
      <c r="GN41" s="102"/>
      <c r="GO41" s="102"/>
      <c r="GP41" s="102"/>
      <c r="GQ41" s="102"/>
      <c r="GR41" s="102"/>
      <c r="GS41" s="102"/>
      <c r="GT41" s="102"/>
      <c r="GU41" s="102"/>
      <c r="GV41" s="102"/>
      <c r="GW41" s="103"/>
      <c r="GX41" s="103"/>
      <c r="GY41" s="103"/>
      <c r="GZ41" s="103"/>
      <c r="HA41" s="103"/>
      <c r="HB41" s="103"/>
      <c r="HC41" s="103"/>
      <c r="HD41" s="103"/>
      <c r="HE41" s="103"/>
      <c r="HF41" s="103"/>
      <c r="HG41" s="103"/>
      <c r="HH41" s="103"/>
      <c r="HI41" s="103"/>
      <c r="HJ41" s="103"/>
      <c r="HK41" s="103"/>
      <c r="HL41" s="103"/>
      <c r="HM41" s="103"/>
      <c r="HN41" s="103"/>
      <c r="HO41" s="103"/>
      <c r="HP41" s="103"/>
      <c r="HQ41" s="103"/>
      <c r="HR41" s="103"/>
      <c r="HS41" s="103"/>
      <c r="HT41" s="103"/>
      <c r="HU41" s="103"/>
    </row>
    <row r="42" spans="1:7495" ht="15.75" customHeight="1" x14ac:dyDescent="0.35">
      <c r="A42" s="7" t="s">
        <v>57</v>
      </c>
      <c r="B42" s="29">
        <v>0</v>
      </c>
      <c r="C42" s="21">
        <v>4</v>
      </c>
      <c r="D42" s="21">
        <v>1</v>
      </c>
      <c r="E42" s="21">
        <v>0</v>
      </c>
      <c r="F42" s="21">
        <v>0</v>
      </c>
      <c r="G42" s="21">
        <v>1</v>
      </c>
      <c r="H42" s="21">
        <v>2</v>
      </c>
      <c r="I42" s="21">
        <v>1</v>
      </c>
      <c r="J42" s="21">
        <v>2</v>
      </c>
      <c r="K42" s="21">
        <v>0</v>
      </c>
      <c r="L42" s="21">
        <v>1</v>
      </c>
      <c r="M42" s="30">
        <v>0</v>
      </c>
      <c r="N42" s="29">
        <v>0</v>
      </c>
      <c r="O42" s="21">
        <v>2</v>
      </c>
      <c r="P42" s="21">
        <v>2</v>
      </c>
      <c r="Q42" s="21">
        <v>3</v>
      </c>
      <c r="R42" s="21">
        <v>2</v>
      </c>
      <c r="S42" s="21">
        <v>1</v>
      </c>
      <c r="T42" s="21">
        <v>2</v>
      </c>
      <c r="U42" s="21">
        <v>2</v>
      </c>
      <c r="V42" s="21">
        <v>0</v>
      </c>
      <c r="W42" s="21">
        <v>0</v>
      </c>
      <c r="X42" s="21">
        <v>7</v>
      </c>
      <c r="Y42" s="30">
        <v>5</v>
      </c>
      <c r="Z42" s="29">
        <v>2</v>
      </c>
      <c r="AA42" s="21">
        <v>3</v>
      </c>
      <c r="AB42" s="21">
        <v>3</v>
      </c>
      <c r="AC42" s="21">
        <v>1</v>
      </c>
      <c r="AD42" s="21">
        <v>4</v>
      </c>
      <c r="AE42" s="21">
        <v>1</v>
      </c>
      <c r="AF42" s="21">
        <v>3</v>
      </c>
      <c r="AG42" s="21">
        <v>1</v>
      </c>
      <c r="AH42" s="21">
        <v>0</v>
      </c>
      <c r="AI42" s="21">
        <v>9</v>
      </c>
      <c r="AJ42" s="21">
        <v>1</v>
      </c>
      <c r="AK42" s="30">
        <v>1</v>
      </c>
      <c r="AL42" s="29">
        <v>5</v>
      </c>
      <c r="AM42" s="21">
        <v>3</v>
      </c>
      <c r="AN42" s="21">
        <v>6</v>
      </c>
      <c r="AO42" s="21">
        <v>5</v>
      </c>
      <c r="AP42" s="21">
        <v>7</v>
      </c>
      <c r="AQ42" s="21">
        <v>1</v>
      </c>
      <c r="AR42" s="21">
        <v>7</v>
      </c>
      <c r="AS42" s="21">
        <v>4</v>
      </c>
      <c r="AT42" s="21">
        <v>2</v>
      </c>
      <c r="AU42" s="21">
        <v>2</v>
      </c>
      <c r="AV42" s="21">
        <v>2</v>
      </c>
      <c r="AW42" s="30">
        <v>8</v>
      </c>
      <c r="AX42" s="29">
        <v>10</v>
      </c>
      <c r="AY42" s="21">
        <v>8</v>
      </c>
      <c r="AZ42" s="21">
        <v>2</v>
      </c>
      <c r="BA42" s="21">
        <v>6</v>
      </c>
      <c r="BB42" s="21">
        <v>5</v>
      </c>
      <c r="BC42" s="21">
        <v>7</v>
      </c>
      <c r="BD42" s="21">
        <v>7</v>
      </c>
      <c r="BE42" s="21">
        <v>11</v>
      </c>
      <c r="BF42" s="21">
        <v>9</v>
      </c>
      <c r="BG42" s="21">
        <v>7</v>
      </c>
      <c r="BH42" s="21">
        <v>7</v>
      </c>
      <c r="BI42" s="30">
        <v>4</v>
      </c>
      <c r="BJ42" s="29">
        <v>9</v>
      </c>
      <c r="BK42" s="21">
        <v>2</v>
      </c>
      <c r="BL42" s="21">
        <v>6</v>
      </c>
      <c r="BM42" s="21">
        <v>6</v>
      </c>
      <c r="BN42" s="21">
        <v>9</v>
      </c>
      <c r="BO42" s="21">
        <v>13</v>
      </c>
      <c r="BP42" s="21">
        <v>3</v>
      </c>
      <c r="BQ42" s="21">
        <v>1</v>
      </c>
      <c r="BR42" s="21">
        <v>9</v>
      </c>
      <c r="BS42" s="19">
        <v>2</v>
      </c>
      <c r="BT42" s="19">
        <v>6</v>
      </c>
      <c r="BU42" s="19">
        <v>6</v>
      </c>
      <c r="BV42" s="23">
        <v>2</v>
      </c>
      <c r="BW42" s="19">
        <v>0</v>
      </c>
      <c r="BX42" s="19">
        <v>5</v>
      </c>
      <c r="BY42" s="19">
        <v>4</v>
      </c>
      <c r="BZ42" s="19">
        <v>0</v>
      </c>
      <c r="CA42" s="19">
        <v>7</v>
      </c>
      <c r="CB42" s="19">
        <v>8</v>
      </c>
      <c r="CC42" s="19">
        <v>2</v>
      </c>
      <c r="CD42" s="19">
        <v>7</v>
      </c>
      <c r="CE42" s="19">
        <v>4</v>
      </c>
      <c r="CF42" s="19">
        <v>3</v>
      </c>
      <c r="CG42" s="24">
        <v>2</v>
      </c>
      <c r="CH42" s="23">
        <v>1</v>
      </c>
      <c r="CI42" s="19">
        <v>3</v>
      </c>
      <c r="CJ42" s="19">
        <v>6</v>
      </c>
      <c r="CK42" s="19">
        <v>13</v>
      </c>
      <c r="CL42" s="19">
        <v>3</v>
      </c>
      <c r="CM42" s="19">
        <v>3</v>
      </c>
      <c r="CN42" s="19">
        <v>0</v>
      </c>
      <c r="CO42" s="19">
        <v>2</v>
      </c>
      <c r="CP42" s="19">
        <v>3</v>
      </c>
      <c r="CQ42" s="19">
        <v>1</v>
      </c>
      <c r="CR42" s="19">
        <v>2</v>
      </c>
      <c r="CS42" s="24">
        <v>3</v>
      </c>
      <c r="CT42" s="23">
        <v>3</v>
      </c>
      <c r="CU42" s="19">
        <v>1</v>
      </c>
      <c r="CV42" s="19">
        <v>1</v>
      </c>
      <c r="CW42" s="19">
        <v>1</v>
      </c>
      <c r="CX42" s="19">
        <v>6</v>
      </c>
      <c r="CY42" s="19">
        <v>2</v>
      </c>
      <c r="CZ42" s="19">
        <v>3</v>
      </c>
      <c r="DA42" s="19">
        <v>0</v>
      </c>
      <c r="DB42" s="19">
        <v>1</v>
      </c>
      <c r="DC42" s="19">
        <v>2</v>
      </c>
      <c r="DD42" s="19">
        <v>1</v>
      </c>
      <c r="DE42" s="24">
        <v>3</v>
      </c>
      <c r="DF42" s="19">
        <v>2</v>
      </c>
      <c r="DG42" s="19">
        <v>4</v>
      </c>
      <c r="DH42" s="19">
        <v>0</v>
      </c>
      <c r="DI42" s="19">
        <v>2</v>
      </c>
      <c r="DJ42" s="19">
        <v>4</v>
      </c>
      <c r="DK42" s="19">
        <v>1</v>
      </c>
      <c r="DL42" s="19">
        <v>1</v>
      </c>
      <c r="DM42" s="19">
        <v>0</v>
      </c>
      <c r="DN42" s="19">
        <v>4</v>
      </c>
      <c r="DO42" s="19">
        <v>2</v>
      </c>
      <c r="DP42" s="19">
        <v>2</v>
      </c>
      <c r="DQ42" s="24">
        <v>1</v>
      </c>
      <c r="DR42" s="19">
        <v>1</v>
      </c>
      <c r="DS42" s="19">
        <v>2</v>
      </c>
      <c r="DT42" s="19">
        <v>0</v>
      </c>
      <c r="DU42" s="19">
        <v>5</v>
      </c>
      <c r="DV42" s="19">
        <v>0</v>
      </c>
      <c r="DW42" s="19">
        <v>1</v>
      </c>
      <c r="DX42" s="19">
        <v>3</v>
      </c>
      <c r="DY42" s="19">
        <v>1</v>
      </c>
      <c r="DZ42" s="19">
        <v>1</v>
      </c>
      <c r="EA42" s="19">
        <v>1</v>
      </c>
      <c r="EB42" s="19">
        <v>1</v>
      </c>
      <c r="EC42" s="24">
        <v>1</v>
      </c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24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24"/>
      <c r="FB42" s="19">
        <v>0</v>
      </c>
      <c r="FC42" s="19">
        <v>2</v>
      </c>
      <c r="FD42" s="19">
        <v>3</v>
      </c>
      <c r="FE42" s="19">
        <v>0</v>
      </c>
      <c r="FF42" s="19">
        <v>0</v>
      </c>
      <c r="FG42" s="19">
        <v>1</v>
      </c>
      <c r="FH42" s="19">
        <v>0</v>
      </c>
      <c r="FI42" s="19">
        <v>2</v>
      </c>
      <c r="FJ42" s="19">
        <v>1</v>
      </c>
      <c r="FK42" s="19">
        <v>1</v>
      </c>
      <c r="FL42" s="19">
        <v>1</v>
      </c>
      <c r="FM42" s="24">
        <v>3</v>
      </c>
      <c r="FN42" s="23">
        <v>1</v>
      </c>
      <c r="FO42" s="19">
        <v>4</v>
      </c>
      <c r="FP42" s="19">
        <v>1</v>
      </c>
      <c r="FQ42" s="19">
        <v>1</v>
      </c>
      <c r="FR42" s="19">
        <v>2</v>
      </c>
      <c r="FS42" s="19">
        <v>1</v>
      </c>
      <c r="FT42" s="19">
        <v>3</v>
      </c>
      <c r="FU42" s="19">
        <v>4</v>
      </c>
      <c r="FV42" s="19">
        <v>1</v>
      </c>
      <c r="FW42" s="19">
        <v>1</v>
      </c>
      <c r="FX42" s="19">
        <v>4</v>
      </c>
      <c r="FY42" s="24">
        <v>3</v>
      </c>
      <c r="FZ42" s="23">
        <v>1</v>
      </c>
      <c r="GA42" s="19">
        <v>2</v>
      </c>
      <c r="GB42" s="19">
        <v>1</v>
      </c>
      <c r="GC42" s="19">
        <v>2</v>
      </c>
      <c r="GD42" s="19">
        <v>3</v>
      </c>
      <c r="GE42" s="19">
        <v>2</v>
      </c>
      <c r="GF42" s="19">
        <v>1</v>
      </c>
      <c r="GG42" s="19">
        <v>3</v>
      </c>
      <c r="GH42" s="19">
        <v>4</v>
      </c>
      <c r="GI42" s="19">
        <v>0</v>
      </c>
      <c r="GJ42" s="19">
        <v>2</v>
      </c>
      <c r="GK42" s="24">
        <v>1</v>
      </c>
      <c r="GL42" s="23">
        <v>0</v>
      </c>
      <c r="GM42" s="19">
        <v>0</v>
      </c>
      <c r="GN42" s="19">
        <v>0</v>
      </c>
      <c r="GO42" s="19">
        <v>0</v>
      </c>
      <c r="GP42" s="19">
        <v>1</v>
      </c>
      <c r="GQ42" s="19">
        <v>1</v>
      </c>
      <c r="GR42" s="19">
        <v>4</v>
      </c>
      <c r="GS42" s="19">
        <v>5</v>
      </c>
      <c r="GT42" s="19">
        <v>2</v>
      </c>
      <c r="GU42" s="19">
        <v>3</v>
      </c>
      <c r="GV42" s="19">
        <v>1</v>
      </c>
      <c r="GW42" s="24">
        <v>0</v>
      </c>
      <c r="GX42" s="24">
        <v>0</v>
      </c>
      <c r="GY42" s="24">
        <v>2</v>
      </c>
      <c r="GZ42" s="24">
        <v>1</v>
      </c>
      <c r="HA42" s="24">
        <v>2</v>
      </c>
      <c r="HB42" s="24">
        <v>0</v>
      </c>
      <c r="HC42" s="24">
        <v>1</v>
      </c>
      <c r="HD42" s="24">
        <v>0</v>
      </c>
      <c r="HE42" s="24">
        <v>0</v>
      </c>
      <c r="HF42" s="24">
        <v>1</v>
      </c>
      <c r="HG42" s="24">
        <v>1</v>
      </c>
      <c r="HH42" s="24">
        <v>3</v>
      </c>
      <c r="HI42" s="24">
        <v>5</v>
      </c>
      <c r="HJ42" s="24">
        <v>0</v>
      </c>
      <c r="HK42" s="24">
        <v>1</v>
      </c>
      <c r="HL42" s="24">
        <v>3</v>
      </c>
      <c r="HM42" s="24">
        <v>4</v>
      </c>
      <c r="HN42" s="24">
        <v>3</v>
      </c>
      <c r="HO42" s="24">
        <v>1</v>
      </c>
      <c r="HP42" s="24"/>
      <c r="HQ42" s="24"/>
      <c r="HR42" s="24"/>
      <c r="HS42" s="24"/>
      <c r="HT42" s="24"/>
      <c r="HU42" s="24"/>
    </row>
    <row r="43" spans="1:7495" ht="15.75" customHeight="1" x14ac:dyDescent="0.35">
      <c r="A43" s="7" t="s">
        <v>58</v>
      </c>
      <c r="B43" s="29" t="s">
        <v>59</v>
      </c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30"/>
      <c r="N43" s="29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30"/>
      <c r="Z43" s="29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30"/>
      <c r="AL43" s="29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30"/>
      <c r="AX43" s="29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30"/>
      <c r="BJ43" s="29"/>
      <c r="BK43" s="21"/>
      <c r="BL43" s="21"/>
      <c r="BM43" s="21"/>
      <c r="BN43" s="21"/>
      <c r="BO43" s="21"/>
      <c r="BP43" s="21"/>
      <c r="BQ43" s="21"/>
      <c r="BR43" s="21"/>
      <c r="BU43" s="19"/>
      <c r="BV43" s="23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24"/>
      <c r="CH43" s="23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24"/>
      <c r="CT43" s="23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24" t="s">
        <v>60</v>
      </c>
      <c r="DF43" s="19">
        <v>2</v>
      </c>
      <c r="DG43" s="19">
        <v>4</v>
      </c>
      <c r="DH43" s="19">
        <v>0</v>
      </c>
      <c r="DI43" s="19">
        <v>2</v>
      </c>
      <c r="DJ43" s="19">
        <v>4</v>
      </c>
      <c r="DK43" s="19">
        <v>1</v>
      </c>
      <c r="DL43" s="19">
        <v>1</v>
      </c>
      <c r="DM43" s="19">
        <v>0</v>
      </c>
      <c r="DN43" s="19">
        <v>3</v>
      </c>
      <c r="DO43" s="19">
        <v>1</v>
      </c>
      <c r="DP43" s="19">
        <v>2</v>
      </c>
      <c r="DQ43" s="24">
        <v>1</v>
      </c>
      <c r="DR43" s="19">
        <v>1</v>
      </c>
      <c r="DS43" s="19">
        <v>2</v>
      </c>
      <c r="DT43" s="19">
        <v>0</v>
      </c>
      <c r="DU43" s="19">
        <v>5</v>
      </c>
      <c r="DV43" s="19">
        <v>0</v>
      </c>
      <c r="DW43" s="19">
        <v>1</v>
      </c>
      <c r="DX43" s="19">
        <v>3</v>
      </c>
      <c r="DY43" s="19">
        <v>1</v>
      </c>
      <c r="DZ43" s="19">
        <v>1</v>
      </c>
      <c r="EA43" s="19">
        <v>1</v>
      </c>
      <c r="EB43" s="19">
        <v>1</v>
      </c>
      <c r="EC43" s="24">
        <v>1</v>
      </c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24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24"/>
      <c r="FB43" s="19">
        <v>0</v>
      </c>
      <c r="FC43" s="19">
        <v>2</v>
      </c>
      <c r="FD43" s="19">
        <v>3</v>
      </c>
      <c r="FE43" s="19">
        <v>0</v>
      </c>
      <c r="FF43" s="19">
        <v>0</v>
      </c>
      <c r="FG43" s="19">
        <v>1</v>
      </c>
      <c r="FH43" s="19">
        <v>0</v>
      </c>
      <c r="FI43" s="19">
        <v>2</v>
      </c>
      <c r="FJ43" s="19">
        <v>1</v>
      </c>
      <c r="FK43" s="19">
        <v>0</v>
      </c>
      <c r="FL43" s="19">
        <v>1</v>
      </c>
      <c r="FM43" s="24">
        <v>3</v>
      </c>
      <c r="FN43" s="23">
        <v>1</v>
      </c>
      <c r="FO43" s="19">
        <v>3</v>
      </c>
      <c r="FP43" s="19">
        <v>1</v>
      </c>
      <c r="FQ43" s="19">
        <v>1</v>
      </c>
      <c r="FR43" s="19">
        <v>1</v>
      </c>
      <c r="FS43" s="19">
        <v>1</v>
      </c>
      <c r="FT43" s="19">
        <v>2</v>
      </c>
      <c r="FU43" s="19">
        <v>3</v>
      </c>
      <c r="FV43" s="19">
        <v>1</v>
      </c>
      <c r="FW43" s="19">
        <v>0</v>
      </c>
      <c r="FX43" s="19">
        <v>4</v>
      </c>
      <c r="FY43" s="24">
        <v>3</v>
      </c>
      <c r="FZ43" s="23">
        <v>1</v>
      </c>
      <c r="GA43" s="19">
        <v>0</v>
      </c>
      <c r="GB43" s="19">
        <v>1</v>
      </c>
      <c r="GC43" s="19">
        <v>1</v>
      </c>
      <c r="GD43" s="19">
        <v>3</v>
      </c>
      <c r="GE43" s="19">
        <v>1</v>
      </c>
      <c r="GF43" s="19">
        <v>1</v>
      </c>
      <c r="GG43" s="19">
        <v>3</v>
      </c>
      <c r="GH43" s="19">
        <v>3</v>
      </c>
      <c r="GI43" s="19">
        <v>0</v>
      </c>
      <c r="GJ43" s="19">
        <v>1</v>
      </c>
      <c r="GK43" s="24">
        <v>0</v>
      </c>
      <c r="GL43" s="23">
        <v>0</v>
      </c>
      <c r="GM43" s="19">
        <v>0</v>
      </c>
      <c r="GN43" s="19">
        <v>0</v>
      </c>
      <c r="GO43" s="19">
        <v>0</v>
      </c>
      <c r="GP43" s="19">
        <v>0</v>
      </c>
      <c r="GQ43" s="19">
        <v>1</v>
      </c>
      <c r="GR43" s="19">
        <v>4</v>
      </c>
      <c r="GS43" s="19">
        <v>5</v>
      </c>
      <c r="GT43" s="19">
        <v>2</v>
      </c>
      <c r="GU43" s="19">
        <v>3</v>
      </c>
      <c r="GV43" s="19">
        <v>1</v>
      </c>
      <c r="GW43" s="24">
        <v>0</v>
      </c>
      <c r="GX43" s="24">
        <v>0</v>
      </c>
      <c r="GY43" s="24">
        <v>0</v>
      </c>
      <c r="GZ43" s="24">
        <v>1</v>
      </c>
      <c r="HA43" s="24">
        <v>1</v>
      </c>
      <c r="HB43" s="24">
        <v>0</v>
      </c>
      <c r="HC43" s="24">
        <v>0</v>
      </c>
      <c r="HD43" s="24">
        <v>0</v>
      </c>
      <c r="HE43" s="24">
        <v>0</v>
      </c>
      <c r="HF43" s="24">
        <v>1</v>
      </c>
      <c r="HG43" s="24">
        <v>1</v>
      </c>
      <c r="HH43" s="24">
        <v>3</v>
      </c>
      <c r="HI43" s="24">
        <v>5</v>
      </c>
      <c r="HJ43" s="24">
        <v>0</v>
      </c>
      <c r="HK43" s="24">
        <v>1</v>
      </c>
      <c r="HL43" s="24">
        <v>3</v>
      </c>
      <c r="HM43" s="24">
        <v>1</v>
      </c>
      <c r="HN43" s="24">
        <v>1</v>
      </c>
      <c r="HO43" s="24">
        <v>1</v>
      </c>
      <c r="HP43" s="24"/>
      <c r="HQ43" s="24"/>
      <c r="HR43" s="24"/>
      <c r="HS43" s="24"/>
      <c r="HT43" s="24"/>
      <c r="HU43" s="24"/>
    </row>
    <row r="44" spans="1:7495" ht="31.5" customHeight="1" thickBot="1" x14ac:dyDescent="0.4">
      <c r="A44" s="8" t="s">
        <v>61</v>
      </c>
      <c r="B44" s="31">
        <v>0</v>
      </c>
      <c r="C44" s="20">
        <v>0</v>
      </c>
      <c r="D44" s="20">
        <v>8</v>
      </c>
      <c r="E44" s="20">
        <v>2</v>
      </c>
      <c r="F44" s="20">
        <v>1</v>
      </c>
      <c r="G44" s="20">
        <v>0</v>
      </c>
      <c r="H44" s="20">
        <v>0</v>
      </c>
      <c r="I44" s="20">
        <v>0</v>
      </c>
      <c r="J44" s="20">
        <v>0</v>
      </c>
      <c r="K44" s="20">
        <v>0</v>
      </c>
      <c r="L44" s="20">
        <v>0</v>
      </c>
      <c r="M44" s="32">
        <v>0</v>
      </c>
      <c r="N44" s="31">
        <v>0</v>
      </c>
      <c r="O44" s="20">
        <v>1</v>
      </c>
      <c r="P44" s="20">
        <v>0</v>
      </c>
      <c r="Q44" s="20">
        <v>1</v>
      </c>
      <c r="R44" s="20">
        <v>3</v>
      </c>
      <c r="S44" s="20">
        <v>1</v>
      </c>
      <c r="T44" s="20">
        <v>2</v>
      </c>
      <c r="U44" s="20">
        <v>0</v>
      </c>
      <c r="V44" s="20">
        <v>0</v>
      </c>
      <c r="W44" s="20">
        <v>0</v>
      </c>
      <c r="X44" s="20">
        <v>1</v>
      </c>
      <c r="Y44" s="32">
        <v>2</v>
      </c>
      <c r="Z44" s="31">
        <v>1</v>
      </c>
      <c r="AA44" s="20">
        <v>0</v>
      </c>
      <c r="AB44" s="20">
        <v>1</v>
      </c>
      <c r="AC44" s="20">
        <v>0</v>
      </c>
      <c r="AD44" s="20">
        <v>1</v>
      </c>
      <c r="AE44" s="20">
        <v>0</v>
      </c>
      <c r="AF44" s="20">
        <v>0</v>
      </c>
      <c r="AG44" s="20">
        <v>0</v>
      </c>
      <c r="AH44" s="20">
        <v>1</v>
      </c>
      <c r="AI44" s="20">
        <v>0</v>
      </c>
      <c r="AJ44" s="20">
        <v>0</v>
      </c>
      <c r="AK44" s="32">
        <v>2</v>
      </c>
      <c r="AL44" s="31">
        <v>2</v>
      </c>
      <c r="AM44" s="20">
        <v>1</v>
      </c>
      <c r="AN44" s="20">
        <v>0</v>
      </c>
      <c r="AO44" s="20">
        <v>2</v>
      </c>
      <c r="AP44" s="20">
        <v>2</v>
      </c>
      <c r="AQ44" s="20">
        <v>0</v>
      </c>
      <c r="AR44" s="20">
        <v>2</v>
      </c>
      <c r="AS44" s="20">
        <v>0</v>
      </c>
      <c r="AT44" s="20">
        <v>0</v>
      </c>
      <c r="AU44" s="20">
        <v>0</v>
      </c>
      <c r="AV44" s="20">
        <v>0</v>
      </c>
      <c r="AW44" s="32">
        <v>2</v>
      </c>
      <c r="AX44" s="31">
        <v>1</v>
      </c>
      <c r="AY44" s="20">
        <v>3</v>
      </c>
      <c r="AZ44" s="20">
        <v>0</v>
      </c>
      <c r="BA44" s="20">
        <v>2</v>
      </c>
      <c r="BB44" s="20">
        <v>1</v>
      </c>
      <c r="BC44" s="20">
        <v>1</v>
      </c>
      <c r="BD44" s="20">
        <v>0</v>
      </c>
      <c r="BE44" s="20">
        <v>1</v>
      </c>
      <c r="BF44" s="20">
        <v>0</v>
      </c>
      <c r="BG44" s="20">
        <v>0</v>
      </c>
      <c r="BH44" s="20">
        <v>0</v>
      </c>
      <c r="BI44" s="32">
        <v>1</v>
      </c>
      <c r="BJ44" s="31">
        <v>0</v>
      </c>
      <c r="BK44" s="20">
        <v>0</v>
      </c>
      <c r="BL44" s="20">
        <v>2</v>
      </c>
      <c r="BM44" s="20">
        <v>0</v>
      </c>
      <c r="BN44" s="20">
        <v>0</v>
      </c>
      <c r="BO44" s="20">
        <v>1</v>
      </c>
      <c r="BP44" s="20">
        <v>0</v>
      </c>
      <c r="BQ44" s="20">
        <v>1</v>
      </c>
      <c r="BR44" s="20">
        <v>1</v>
      </c>
      <c r="BS44" s="20">
        <v>2</v>
      </c>
      <c r="BT44" s="20">
        <v>0</v>
      </c>
      <c r="BU44" s="20">
        <v>1</v>
      </c>
      <c r="BV44" s="31">
        <v>0</v>
      </c>
      <c r="BW44" s="20">
        <v>0</v>
      </c>
      <c r="BX44" s="20">
        <v>0</v>
      </c>
      <c r="BY44" s="20">
        <v>0</v>
      </c>
      <c r="BZ44" s="20">
        <v>0</v>
      </c>
      <c r="CA44" s="20">
        <v>0</v>
      </c>
      <c r="CB44" s="20">
        <v>0</v>
      </c>
      <c r="CC44" s="20">
        <v>0</v>
      </c>
      <c r="CD44" s="20">
        <v>0</v>
      </c>
      <c r="CE44" s="20">
        <v>0</v>
      </c>
      <c r="CF44" s="20">
        <v>0</v>
      </c>
      <c r="CG44" s="32">
        <v>0</v>
      </c>
      <c r="CH44" s="31">
        <v>0</v>
      </c>
      <c r="CI44" s="20">
        <v>0</v>
      </c>
      <c r="CJ44" s="20">
        <v>0</v>
      </c>
      <c r="CK44" s="20">
        <v>9</v>
      </c>
      <c r="CL44" s="20">
        <v>1</v>
      </c>
      <c r="CM44" s="20">
        <v>1</v>
      </c>
      <c r="CN44" s="20">
        <v>0</v>
      </c>
      <c r="CO44" s="20">
        <v>1</v>
      </c>
      <c r="CP44" s="20">
        <v>0</v>
      </c>
      <c r="CQ44" s="20">
        <v>0</v>
      </c>
      <c r="CR44" s="20">
        <v>0</v>
      </c>
      <c r="CS44" s="32">
        <v>0</v>
      </c>
      <c r="CT44" s="31">
        <v>0</v>
      </c>
      <c r="CU44" s="20">
        <v>0</v>
      </c>
      <c r="CV44" s="20">
        <v>0</v>
      </c>
      <c r="CW44" s="20">
        <v>0</v>
      </c>
      <c r="CX44" s="20">
        <v>0</v>
      </c>
      <c r="CY44" s="20">
        <v>0</v>
      </c>
      <c r="CZ44" s="20">
        <v>0</v>
      </c>
      <c r="DA44" s="20">
        <v>0</v>
      </c>
      <c r="DB44" s="20">
        <v>0</v>
      </c>
      <c r="DC44" s="20">
        <v>0</v>
      </c>
      <c r="DD44" s="20">
        <v>0</v>
      </c>
      <c r="DE44" s="32">
        <v>0</v>
      </c>
      <c r="DF44" s="20">
        <v>0</v>
      </c>
      <c r="DG44" s="20">
        <v>0</v>
      </c>
      <c r="DH44" s="20">
        <v>0</v>
      </c>
      <c r="DI44" s="20">
        <v>0</v>
      </c>
      <c r="DJ44" s="20">
        <v>0</v>
      </c>
      <c r="DK44" s="20">
        <v>2</v>
      </c>
      <c r="DL44" s="20">
        <v>0</v>
      </c>
      <c r="DM44" s="20">
        <v>1</v>
      </c>
      <c r="DN44" s="20">
        <v>0</v>
      </c>
      <c r="DO44" s="20">
        <v>0</v>
      </c>
      <c r="DP44" s="20">
        <v>0</v>
      </c>
      <c r="DQ44" s="32">
        <v>1</v>
      </c>
      <c r="DR44" s="20">
        <v>0</v>
      </c>
      <c r="DS44" s="20">
        <v>0</v>
      </c>
      <c r="DT44" s="20">
        <v>0</v>
      </c>
      <c r="DU44" s="20">
        <v>0</v>
      </c>
      <c r="DV44" s="20">
        <v>1</v>
      </c>
      <c r="DW44" s="20">
        <v>1</v>
      </c>
      <c r="DX44" s="20">
        <v>0</v>
      </c>
      <c r="DY44" s="20">
        <v>2</v>
      </c>
      <c r="DZ44" s="20">
        <v>0</v>
      </c>
      <c r="EA44" s="20">
        <v>0</v>
      </c>
      <c r="EB44" s="20">
        <v>0</v>
      </c>
      <c r="EC44" s="32">
        <v>1</v>
      </c>
      <c r="ED44" s="20"/>
      <c r="EE44" s="20"/>
      <c r="EF44" s="20"/>
      <c r="EG44" s="20"/>
      <c r="EH44" s="20"/>
      <c r="EI44" s="20"/>
      <c r="EJ44" s="20"/>
      <c r="EK44" s="20"/>
      <c r="EL44" s="20"/>
      <c r="EM44" s="20"/>
      <c r="EN44" s="20"/>
      <c r="EO44" s="32"/>
      <c r="EP44" s="20"/>
      <c r="EQ44" s="20"/>
      <c r="ER44" s="20"/>
      <c r="ES44" s="20"/>
      <c r="ET44" s="20"/>
      <c r="EU44" s="20"/>
      <c r="EV44" s="20"/>
      <c r="EW44" s="20"/>
      <c r="EX44" s="20"/>
      <c r="EY44" s="20"/>
      <c r="EZ44" s="20"/>
      <c r="FA44" s="32"/>
      <c r="FB44" s="20">
        <v>0</v>
      </c>
      <c r="FC44" s="20">
        <v>0</v>
      </c>
      <c r="FD44" s="20">
        <v>0</v>
      </c>
      <c r="FE44" s="20">
        <v>0</v>
      </c>
      <c r="FF44" s="20">
        <v>0</v>
      </c>
      <c r="FG44" s="20">
        <v>2</v>
      </c>
      <c r="FH44" s="20">
        <v>1</v>
      </c>
      <c r="FI44" s="20">
        <v>0</v>
      </c>
      <c r="FJ44" s="20">
        <v>0</v>
      </c>
      <c r="FK44" s="20">
        <v>1</v>
      </c>
      <c r="FL44" s="20">
        <v>0</v>
      </c>
      <c r="FM44" s="32">
        <v>0</v>
      </c>
      <c r="FN44" s="31">
        <v>0</v>
      </c>
      <c r="FO44" s="20">
        <v>2</v>
      </c>
      <c r="FP44" s="20">
        <v>2</v>
      </c>
      <c r="FQ44" s="20">
        <v>0</v>
      </c>
      <c r="FR44" s="20">
        <v>0</v>
      </c>
      <c r="FS44" s="20">
        <v>0</v>
      </c>
      <c r="FT44" s="20">
        <v>0</v>
      </c>
      <c r="FU44" s="20">
        <v>1</v>
      </c>
      <c r="FV44" s="20">
        <v>0</v>
      </c>
      <c r="FW44" s="20">
        <v>0</v>
      </c>
      <c r="FX44" s="20">
        <v>0</v>
      </c>
      <c r="FY44" s="32">
        <v>1</v>
      </c>
      <c r="FZ44" s="31">
        <v>0</v>
      </c>
      <c r="GA44" s="20">
        <v>0</v>
      </c>
      <c r="GB44" s="20">
        <v>0</v>
      </c>
      <c r="GC44" s="20">
        <v>1</v>
      </c>
      <c r="GD44" s="20">
        <v>0</v>
      </c>
      <c r="GE44" s="20">
        <v>0</v>
      </c>
      <c r="GF44" s="20">
        <v>0</v>
      </c>
      <c r="GG44" s="20">
        <v>0</v>
      </c>
      <c r="GH44" s="20">
        <v>0</v>
      </c>
      <c r="GI44" s="20">
        <v>0</v>
      </c>
      <c r="GJ44" s="20">
        <v>0</v>
      </c>
      <c r="GK44" s="32">
        <v>0</v>
      </c>
      <c r="GL44" s="31">
        <v>0</v>
      </c>
      <c r="GM44" s="20">
        <v>0</v>
      </c>
      <c r="GN44" s="20">
        <v>0</v>
      </c>
      <c r="GO44" s="20">
        <v>0</v>
      </c>
      <c r="GP44" s="20">
        <v>0</v>
      </c>
      <c r="GQ44" s="20">
        <v>0</v>
      </c>
      <c r="GR44" s="20">
        <v>0</v>
      </c>
      <c r="GS44" s="20">
        <v>0</v>
      </c>
      <c r="GT44" s="20">
        <v>1</v>
      </c>
      <c r="GU44" s="20">
        <v>0</v>
      </c>
      <c r="GV44" s="20">
        <v>0</v>
      </c>
      <c r="GW44" s="32">
        <v>0</v>
      </c>
      <c r="GX44" s="32">
        <v>0</v>
      </c>
      <c r="GY44" s="32">
        <v>0</v>
      </c>
      <c r="GZ44" s="32">
        <v>0</v>
      </c>
      <c r="HA44" s="32">
        <v>0</v>
      </c>
      <c r="HB44" s="32">
        <v>0</v>
      </c>
      <c r="HC44" s="32">
        <v>1</v>
      </c>
      <c r="HD44" s="32">
        <v>1</v>
      </c>
      <c r="HE44" s="32">
        <v>0</v>
      </c>
      <c r="HF44" s="32">
        <v>0</v>
      </c>
      <c r="HG44" s="32">
        <v>0</v>
      </c>
      <c r="HH44" s="32">
        <v>0</v>
      </c>
      <c r="HI44" s="32">
        <v>0</v>
      </c>
      <c r="HJ44" s="32">
        <v>1</v>
      </c>
      <c r="HK44" s="32">
        <v>0</v>
      </c>
      <c r="HL44" s="32">
        <v>0</v>
      </c>
      <c r="HM44" s="32">
        <v>1</v>
      </c>
      <c r="HN44" s="32">
        <v>1</v>
      </c>
      <c r="HO44" s="32">
        <v>0</v>
      </c>
      <c r="HP44" s="32"/>
      <c r="HQ44" s="32"/>
      <c r="HR44" s="32"/>
      <c r="HS44" s="32"/>
      <c r="HT44" s="32"/>
      <c r="HU44" s="32"/>
    </row>
    <row r="46" spans="1:7495" ht="29" x14ac:dyDescent="0.35">
      <c r="A46" s="7" t="s">
        <v>62</v>
      </c>
    </row>
    <row r="52" spans="65:65" x14ac:dyDescent="0.35">
      <c r="BM52" s="38"/>
    </row>
  </sheetData>
  <mergeCells count="36">
    <mergeCell ref="HT1:HT2"/>
    <mergeCell ref="HU1:HU2"/>
    <mergeCell ref="HO1:HO2"/>
    <mergeCell ref="HP1:HP2"/>
    <mergeCell ref="HQ1:HQ2"/>
    <mergeCell ref="HR1:HR2"/>
    <mergeCell ref="HS1:HS2"/>
    <mergeCell ref="HJ1:HJ2"/>
    <mergeCell ref="HK1:HK2"/>
    <mergeCell ref="HL1:HL2"/>
    <mergeCell ref="HM1:HM2"/>
    <mergeCell ref="HN1:HN2"/>
    <mergeCell ref="GU1:GU2"/>
    <mergeCell ref="GV1:GV2"/>
    <mergeCell ref="GW1:GW2"/>
    <mergeCell ref="GL1:GL2"/>
    <mergeCell ref="GM1:GM2"/>
    <mergeCell ref="GN1:GN2"/>
    <mergeCell ref="GP1:GP2"/>
    <mergeCell ref="GO1:GO2"/>
    <mergeCell ref="GQ1:GQ2"/>
    <mergeCell ref="GR1:GR2"/>
    <mergeCell ref="GS1:GS2"/>
    <mergeCell ref="GT1:GT2"/>
    <mergeCell ref="GX1:GX2"/>
    <mergeCell ref="GY1:GY2"/>
    <mergeCell ref="GZ1:GZ2"/>
    <mergeCell ref="HA1:HA2"/>
    <mergeCell ref="HB1:HB2"/>
    <mergeCell ref="HH1:HH2"/>
    <mergeCell ref="HI1:HI2"/>
    <mergeCell ref="HC1:HC2"/>
    <mergeCell ref="HD1:HD2"/>
    <mergeCell ref="HE1:HE2"/>
    <mergeCell ref="HF1:HF2"/>
    <mergeCell ref="HG1:HG2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Header>&amp;L&amp;"Calibri"&amp;10&amp;K000000 OFFICIAL&amp;1#_x000D_</oddHeader>
  </headerFooter>
  <ignoredErrors>
    <ignoredError sqref="BJ23:BQ23 BR23:BS23 CP39" formulaRange="1"/>
    <ignoredError sqref="BY15 FJ16:FK16 FK18 FL15" formula="1"/>
    <ignoredError sqref="DM8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23"/>
  <sheetViews>
    <sheetView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 activeCell="B18" activeCellId="2" sqref="B1:R1 B9:R9 B18:R18"/>
    </sheetView>
  </sheetViews>
  <sheetFormatPr defaultRowHeight="14.5" x14ac:dyDescent="0.35"/>
  <cols>
    <col min="1" max="1" width="49.1796875" customWidth="1"/>
    <col min="2" max="2" width="10.453125" bestFit="1" customWidth="1"/>
    <col min="3" max="14" width="12.1796875" customWidth="1"/>
    <col min="15" max="15" width="10" bestFit="1" customWidth="1"/>
  </cols>
  <sheetData>
    <row r="1" spans="1:21" ht="15.5" x14ac:dyDescent="0.35">
      <c r="A1" s="14"/>
      <c r="B1" s="159" t="s">
        <v>63</v>
      </c>
      <c r="C1" s="159" t="s">
        <v>64</v>
      </c>
      <c r="D1" s="159" t="s">
        <v>65</v>
      </c>
      <c r="E1" s="159" t="s">
        <v>66</v>
      </c>
      <c r="F1" s="159" t="s">
        <v>67</v>
      </c>
      <c r="G1" s="160" t="s">
        <v>68</v>
      </c>
      <c r="H1" s="160" t="s">
        <v>6</v>
      </c>
      <c r="I1" s="160" t="s">
        <v>7</v>
      </c>
      <c r="J1" s="160" t="s">
        <v>8</v>
      </c>
      <c r="K1" s="160" t="s">
        <v>69</v>
      </c>
      <c r="L1" s="160" t="s">
        <v>70</v>
      </c>
      <c r="M1" s="160" t="s">
        <v>71</v>
      </c>
      <c r="N1" s="160" t="s">
        <v>72</v>
      </c>
      <c r="O1" s="160" t="s">
        <v>73</v>
      </c>
      <c r="P1" s="160" t="s">
        <v>74</v>
      </c>
      <c r="Q1" s="160" t="s">
        <v>75</v>
      </c>
      <c r="R1" s="160" t="s">
        <v>104</v>
      </c>
    </row>
    <row r="2" spans="1:21" ht="39" customHeight="1" x14ac:dyDescent="0.35">
      <c r="A2" s="15" t="s">
        <v>76</v>
      </c>
      <c r="B2" s="16">
        <v>554</v>
      </c>
      <c r="C2" s="16">
        <v>724</v>
      </c>
      <c r="D2" s="16">
        <v>923</v>
      </c>
      <c r="E2" s="16">
        <v>1092</v>
      </c>
      <c r="F2" s="16">
        <f>SUM('All Years Performance'!AX3:BI3)</f>
        <v>1370</v>
      </c>
      <c r="G2" s="16">
        <f>SUM('All Years Performance'!BJ3:BU3)</f>
        <v>1391</v>
      </c>
      <c r="H2" s="16">
        <f>SUM('All Years Performance'!BV3:CG3)</f>
        <v>1200</v>
      </c>
      <c r="I2" s="16">
        <f>SUM('All Years Performance'!CH3:CS3)</f>
        <v>1287</v>
      </c>
      <c r="J2" s="16">
        <f>SUM('All Years Performance'!$CT3:$DE3)</f>
        <v>1293</v>
      </c>
      <c r="K2" s="16">
        <f>SUM('All Years Performance'!$DF3:$DQ3)</f>
        <v>1462</v>
      </c>
      <c r="L2" s="16">
        <f>SUM('All Years Performance'!$DR3:$EC3)</f>
        <v>1331</v>
      </c>
      <c r="M2" s="16">
        <f>SUM('All Years Performance'!$FB3:FM3)</f>
        <v>1045</v>
      </c>
      <c r="N2" s="16">
        <f>SUM('All Years Performance'!$FN3:FY3)</f>
        <v>1060</v>
      </c>
      <c r="O2" s="16">
        <f>SUM('All Years Performance'!FZ3:GK3)</f>
        <v>1092</v>
      </c>
      <c r="P2" s="16">
        <f>SUM('All Years Performance'!GL3:GW3)</f>
        <v>1261</v>
      </c>
      <c r="Q2" s="16">
        <f>SUM('All Years Performance'!GX3:HI3)</f>
        <v>1295</v>
      </c>
      <c r="R2" s="16">
        <f>SUM('All Years Performance'!HJ3:HU3)</f>
        <v>676</v>
      </c>
    </row>
    <row r="3" spans="1:21" ht="39" customHeight="1" x14ac:dyDescent="0.35">
      <c r="A3" s="15" t="s">
        <v>77</v>
      </c>
      <c r="B3" s="16">
        <v>458</v>
      </c>
      <c r="C3" s="16">
        <v>679</v>
      </c>
      <c r="D3" s="16">
        <v>907</v>
      </c>
      <c r="E3" s="16">
        <v>1060</v>
      </c>
      <c r="F3" s="16">
        <v>1326</v>
      </c>
      <c r="G3" s="16">
        <f>SUM('All Years Performance'!BJ4:BU4)</f>
        <v>1307</v>
      </c>
      <c r="H3" s="16">
        <f>SUM('All Years Performance'!BV4:CG4)</f>
        <v>1161</v>
      </c>
      <c r="I3" s="16">
        <f>SUM('All Years Performance'!CH4:CS4)</f>
        <v>1235</v>
      </c>
      <c r="J3" s="16">
        <f>SUM('All Years Performance'!$CT4:$DE4)</f>
        <v>1229</v>
      </c>
      <c r="K3" s="16">
        <f>SUM('All Years Performance'!$DF4:$DQ4)</f>
        <v>1409</v>
      </c>
      <c r="L3" s="16">
        <f>SUM('All Years Performance'!$DR4:$EC4)</f>
        <v>1242</v>
      </c>
      <c r="M3" s="16">
        <f>SUM('All Years Performance'!$FB4:FM4)</f>
        <v>851</v>
      </c>
      <c r="N3" s="16">
        <f>SUM('All Years Performance'!$FN4:FY4)</f>
        <v>977</v>
      </c>
      <c r="O3" s="16">
        <f>SUM('All Years Performance'!FZ4:GK4)</f>
        <v>1034</v>
      </c>
      <c r="P3" s="16">
        <f>SUM('All Years Performance'!GL4:GW4)</f>
        <v>1226</v>
      </c>
      <c r="Q3" s="16">
        <f>SUM('All Years Performance'!GX4:HI4)</f>
        <v>1285</v>
      </c>
      <c r="R3" s="16">
        <f>SUM('All Years Performance'!HJ4:HU4)</f>
        <v>667</v>
      </c>
    </row>
    <row r="4" spans="1:21" ht="39" customHeight="1" x14ac:dyDescent="0.35">
      <c r="A4" s="15" t="s">
        <v>26</v>
      </c>
      <c r="B4" s="18">
        <f t="shared" ref="B4:I4" si="0">B3/B2*100</f>
        <v>82.671480144404327</v>
      </c>
      <c r="C4" s="18">
        <f t="shared" si="0"/>
        <v>93.784530386740329</v>
      </c>
      <c r="D4" s="18">
        <f t="shared" si="0"/>
        <v>98.266522210184178</v>
      </c>
      <c r="E4" s="18">
        <f t="shared" si="0"/>
        <v>97.069597069597066</v>
      </c>
      <c r="F4" s="18">
        <f t="shared" si="0"/>
        <v>96.788321167883211</v>
      </c>
      <c r="G4" s="18">
        <f t="shared" si="0"/>
        <v>93.961179007907987</v>
      </c>
      <c r="H4" s="18">
        <f t="shared" si="0"/>
        <v>96.75</v>
      </c>
      <c r="I4" s="18">
        <f t="shared" si="0"/>
        <v>95.959595959595958</v>
      </c>
      <c r="J4" s="18">
        <f t="shared" ref="J4" si="1">J3/J2*100</f>
        <v>95.050270688321731</v>
      </c>
      <c r="K4" s="18">
        <f t="shared" ref="K4:P4" si="2">K3/K2*100</f>
        <v>96.374829001367985</v>
      </c>
      <c r="L4" s="18">
        <f t="shared" si="2"/>
        <v>93.313298271975953</v>
      </c>
      <c r="M4" s="18">
        <f t="shared" si="2"/>
        <v>81.435406698564591</v>
      </c>
      <c r="N4" s="18">
        <f t="shared" si="2"/>
        <v>92.169811320754718</v>
      </c>
      <c r="O4" s="18">
        <f t="shared" si="2"/>
        <v>94.688644688644686</v>
      </c>
      <c r="P4" s="18">
        <f t="shared" si="2"/>
        <v>97.224425059476602</v>
      </c>
      <c r="Q4" s="18">
        <f t="shared" ref="Q4:R4" si="3">Q3/Q2*100</f>
        <v>99.227799227799224</v>
      </c>
      <c r="R4" s="18">
        <f t="shared" si="3"/>
        <v>98.668639053254438</v>
      </c>
    </row>
    <row r="5" spans="1:21" ht="39" customHeight="1" x14ac:dyDescent="0.35">
      <c r="A5" s="15" t="s">
        <v>78</v>
      </c>
      <c r="B5" s="16">
        <v>15</v>
      </c>
      <c r="C5" s="16">
        <v>11</v>
      </c>
      <c r="D5" s="16">
        <v>7</v>
      </c>
      <c r="E5" s="16">
        <v>8</v>
      </c>
      <c r="F5" s="16">
        <v>8</v>
      </c>
      <c r="G5" s="18">
        <v>8</v>
      </c>
      <c r="H5" s="18">
        <v>7</v>
      </c>
      <c r="I5" s="18">
        <v>7</v>
      </c>
      <c r="J5" s="18">
        <v>7</v>
      </c>
      <c r="K5" s="18">
        <v>7</v>
      </c>
      <c r="L5" s="18">
        <v>9</v>
      </c>
      <c r="M5" s="18">
        <f>AVERAGE('All Years Performance'!FB9:FM9)</f>
        <v>11.25</v>
      </c>
      <c r="N5" s="18">
        <f>AVERAGE('All Years Performance'!FN9:FY9)</f>
        <v>8.4416666666666682</v>
      </c>
      <c r="O5" s="18">
        <f>AVERAGE('All Years Performance'!FZ9:GK9)</f>
        <v>8.25</v>
      </c>
      <c r="P5" s="18">
        <f>AVERAGE('All Years Performance'!GL9:GW9)</f>
        <v>7.9083333333333323</v>
      </c>
      <c r="Q5" s="18">
        <f>AVERAGE('All Years Performance'!GX9:HI9)</f>
        <v>6.9250000000000007</v>
      </c>
      <c r="R5" s="18">
        <f>AVERAGE('All Years Performance'!HJ9:HU9)</f>
        <v>3.4583333333333335</v>
      </c>
    </row>
    <row r="6" spans="1:21" ht="39" customHeight="1" x14ac:dyDescent="0.35">
      <c r="A6" s="15" t="s">
        <v>79</v>
      </c>
      <c r="B6" s="128" t="s">
        <v>31</v>
      </c>
      <c r="C6" s="128" t="s">
        <v>31</v>
      </c>
      <c r="D6" s="128" t="s">
        <v>31</v>
      </c>
      <c r="E6" s="128" t="s">
        <v>31</v>
      </c>
      <c r="F6" s="128" t="s">
        <v>31</v>
      </c>
      <c r="G6" s="18">
        <f>SUM(9378/1272)</f>
        <v>7.3726415094339623</v>
      </c>
      <c r="H6" s="18">
        <v>7</v>
      </c>
      <c r="I6" s="18">
        <v>7</v>
      </c>
      <c r="J6" s="18">
        <v>7</v>
      </c>
      <c r="K6" s="18">
        <v>7</v>
      </c>
      <c r="L6" s="18">
        <v>6</v>
      </c>
      <c r="M6" s="141">
        <v>6</v>
      </c>
      <c r="N6" s="141">
        <v>7</v>
      </c>
      <c r="O6" s="141">
        <f>AVERAGE('All Years Performance'!FZ9:GK9)</f>
        <v>8.25</v>
      </c>
      <c r="P6" s="18">
        <f>AVERAGE('All Years Performance'!GL9:GW9)</f>
        <v>7.9083333333333323</v>
      </c>
      <c r="Q6" s="18">
        <v>7</v>
      </c>
      <c r="R6" s="18"/>
    </row>
    <row r="7" spans="1:21" ht="39" customHeight="1" x14ac:dyDescent="0.35">
      <c r="A7" s="15" t="s">
        <v>80</v>
      </c>
      <c r="B7" s="128" t="s">
        <v>31</v>
      </c>
      <c r="C7" s="128" t="s">
        <v>31</v>
      </c>
      <c r="D7" s="128" t="s">
        <v>31</v>
      </c>
      <c r="E7" s="128" t="s">
        <v>31</v>
      </c>
      <c r="F7" s="128" t="s">
        <v>31</v>
      </c>
      <c r="G7" s="18">
        <f>SUM(1652/64)</f>
        <v>25.8125</v>
      </c>
      <c r="H7" s="18">
        <v>22</v>
      </c>
      <c r="I7" s="18">
        <v>24</v>
      </c>
      <c r="J7" s="18">
        <v>26</v>
      </c>
      <c r="K7" s="18">
        <v>23</v>
      </c>
      <c r="L7" s="18">
        <v>31</v>
      </c>
      <c r="M7" s="141">
        <v>36</v>
      </c>
      <c r="N7" s="141">
        <v>28</v>
      </c>
      <c r="O7" s="141">
        <v>27</v>
      </c>
      <c r="P7" s="18">
        <v>23</v>
      </c>
      <c r="Q7" s="18"/>
      <c r="R7" s="18"/>
    </row>
    <row r="8" spans="1:21" x14ac:dyDescent="0.35">
      <c r="U8">
        <f>V8</f>
        <v>0</v>
      </c>
    </row>
    <row r="9" spans="1:21" ht="15.5" x14ac:dyDescent="0.35">
      <c r="A9" s="14"/>
      <c r="B9" s="159" t="s">
        <v>63</v>
      </c>
      <c r="C9" s="159" t="s">
        <v>64</v>
      </c>
      <c r="D9" s="159" t="s">
        <v>65</v>
      </c>
      <c r="E9" s="159" t="s">
        <v>66</v>
      </c>
      <c r="F9" s="159" t="s">
        <v>81</v>
      </c>
      <c r="G9" s="160" t="s">
        <v>68</v>
      </c>
      <c r="H9" s="160" t="s">
        <v>6</v>
      </c>
      <c r="I9" s="160" t="s">
        <v>7</v>
      </c>
      <c r="J9" s="160" t="s">
        <v>8</v>
      </c>
      <c r="K9" s="160" t="s">
        <v>69</v>
      </c>
      <c r="L9" s="160" t="s">
        <v>70</v>
      </c>
      <c r="M9" s="160" t="s">
        <v>71</v>
      </c>
      <c r="N9" s="160" t="s">
        <v>72</v>
      </c>
      <c r="O9" s="160" t="s">
        <v>73</v>
      </c>
      <c r="P9" s="160" t="s">
        <v>74</v>
      </c>
      <c r="Q9" s="160" t="s">
        <v>75</v>
      </c>
      <c r="R9" s="160" t="s">
        <v>105</v>
      </c>
    </row>
    <row r="10" spans="1:21" ht="15.5" x14ac:dyDescent="0.35">
      <c r="A10" s="15" t="s">
        <v>29</v>
      </c>
      <c r="B10" s="16">
        <v>444</v>
      </c>
      <c r="C10" s="16">
        <v>517</v>
      </c>
      <c r="D10" s="16">
        <v>651</v>
      </c>
      <c r="E10" s="16">
        <f>SUM('All Years Performance'!AL12:AW12)</f>
        <v>798</v>
      </c>
      <c r="F10" s="18">
        <f>SUM('All Years Performance'!AX12:BI12)</f>
        <v>1037</v>
      </c>
      <c r="G10" s="18">
        <f>SUM('All Years Performance'!BJ12:BU12)</f>
        <v>1000</v>
      </c>
      <c r="H10" s="18">
        <f>SUM('All Years Performance'!BV12:CG12)</f>
        <v>864</v>
      </c>
      <c r="I10" s="18">
        <f>SUM('All Years Performance'!CH12:CS12)</f>
        <v>911</v>
      </c>
      <c r="J10" s="18">
        <f>SUM('All Years Performance'!$CT12:$DE12)</f>
        <v>952</v>
      </c>
      <c r="K10" s="18">
        <f>SUM('All Years Performance'!$DF12:$DQ12)</f>
        <v>1006</v>
      </c>
      <c r="L10" s="18">
        <f>SUM('All Years Performance'!$DR12:EC$12)</f>
        <v>950</v>
      </c>
      <c r="M10" s="18">
        <f>SUM('All Years Performance'!$FB12:FM12)</f>
        <v>811</v>
      </c>
      <c r="N10" s="18">
        <f>SUM('All Years Performance'!$FN12:FY12)</f>
        <v>727</v>
      </c>
      <c r="O10" s="18">
        <f>SUM('All Years Performance'!FZ12:GK12)</f>
        <v>791</v>
      </c>
      <c r="P10" s="18">
        <f>SUM('All Years Performance'!GL12:GW12)</f>
        <v>928</v>
      </c>
      <c r="Q10" s="18">
        <f>SUM('All Years Performance'!GX12:HI12)</f>
        <v>904</v>
      </c>
      <c r="R10" s="18">
        <f>SUM('All Years Performance'!HJ12:HU12)</f>
        <v>509</v>
      </c>
    </row>
    <row r="11" spans="1:21" ht="15.5" x14ac:dyDescent="0.35">
      <c r="A11" s="15" t="s">
        <v>32</v>
      </c>
      <c r="B11" s="16">
        <v>46</v>
      </c>
      <c r="C11" s="16">
        <v>81</v>
      </c>
      <c r="D11" s="16">
        <v>98</v>
      </c>
      <c r="E11" s="16">
        <f>SUM('All Years Performance'!AL15:AW15)</f>
        <v>89</v>
      </c>
      <c r="F11" s="18">
        <f>SUM('All Years Performance'!AX15:BI15)</f>
        <v>95</v>
      </c>
      <c r="G11" s="18">
        <f>SUM('All Years Performance'!BJ15:BU15)</f>
        <v>63</v>
      </c>
      <c r="H11" s="18">
        <f>SUM('All Years Performance'!BV15:CG15)</f>
        <v>17</v>
      </c>
      <c r="I11" s="18">
        <f>SUM('All Years Performance'!CH15:CS15)</f>
        <v>47</v>
      </c>
      <c r="J11" s="18">
        <f>SUM('All Years Performance'!$CT15:$DE15)</f>
        <v>31</v>
      </c>
      <c r="K11" s="18">
        <f>SUM('All Years Performance'!$DF15:$DQ15)</f>
        <v>64</v>
      </c>
      <c r="L11" s="18">
        <f>SUM('All Years Performance'!$DR15:$EC15)</f>
        <v>41</v>
      </c>
      <c r="M11" s="18">
        <f>SUM('All Years Performance'!FB15:FM15)</f>
        <v>27</v>
      </c>
      <c r="N11" s="18">
        <f>SUM('All Years Performance'!FN15:FY15)</f>
        <v>93</v>
      </c>
      <c r="O11" s="18">
        <f>SUM('All Years Performance'!FZ15:GK15)</f>
        <v>44</v>
      </c>
      <c r="P11" s="18">
        <f>SUM('All Years Performance'!GL15:GW15)</f>
        <v>32</v>
      </c>
      <c r="Q11" s="18">
        <f>SUM('All Years Performance'!GX15:HI15)</f>
        <v>43</v>
      </c>
      <c r="R11" s="18">
        <f>SUM('All Years Performance'!HJ15:HU15)</f>
        <v>17</v>
      </c>
    </row>
    <row r="12" spans="1:21" ht="15.5" x14ac:dyDescent="0.35">
      <c r="A12" s="17" t="s">
        <v>82</v>
      </c>
      <c r="B12" s="18">
        <v>42</v>
      </c>
      <c r="C12" s="18">
        <v>65</v>
      </c>
      <c r="D12" s="18">
        <v>90</v>
      </c>
      <c r="E12" s="18">
        <v>84</v>
      </c>
      <c r="F12" s="18">
        <f>SUM('All Years Performance'!AX14:BI14)</f>
        <v>94</v>
      </c>
      <c r="G12" s="18">
        <f>SUM('All Years Performance'!BJ14:BU14)</f>
        <v>98</v>
      </c>
      <c r="H12" s="18">
        <f>SUM('All Years Performance'!BV14:CG14)</f>
        <v>98</v>
      </c>
      <c r="I12" s="18">
        <f>SUM('All Years Performance'!CH14:CS14)</f>
        <v>108</v>
      </c>
      <c r="J12" s="18">
        <f>SUM('All Years Performance'!$CT14:$DE14)</f>
        <v>104</v>
      </c>
      <c r="K12" s="18">
        <f>SUM('All Years Performance'!$DF14:$DQ14)</f>
        <v>133</v>
      </c>
      <c r="L12" s="18">
        <f>SUM('All Years Performance'!$DR14:$EC14)</f>
        <v>121</v>
      </c>
      <c r="M12" s="18">
        <f>SUM('All Years Performance'!$FB14:$FM14)</f>
        <v>72</v>
      </c>
      <c r="N12" s="18">
        <f>SUM('All Years Performance'!$FN14:$FY14)</f>
        <v>80</v>
      </c>
      <c r="O12" s="18">
        <f>SUM('All Years Performance'!FZ14:GK14)</f>
        <v>89</v>
      </c>
      <c r="P12" s="18">
        <f>SUM('All Years Performance'!GL14:GW14)</f>
        <v>117</v>
      </c>
      <c r="Q12" s="18">
        <f>SUM('All Years Performance'!GX14:HI14)</f>
        <v>129</v>
      </c>
      <c r="R12" s="18">
        <f>SUM('All Years Performance'!HJ14:HU14)</f>
        <v>70</v>
      </c>
    </row>
    <row r="13" spans="1:21" ht="15.5" x14ac:dyDescent="0.35">
      <c r="A13" s="15" t="s">
        <v>30</v>
      </c>
      <c r="B13" s="16">
        <v>17</v>
      </c>
      <c r="C13" s="16">
        <v>46</v>
      </c>
      <c r="D13" s="16">
        <v>38</v>
      </c>
      <c r="E13" s="16">
        <v>40</v>
      </c>
      <c r="F13" s="18">
        <f>SUM('All Years Performance'!AX13:BI13)</f>
        <v>57</v>
      </c>
      <c r="G13" s="18">
        <f>SUM('All Years Performance'!BJ13:BU13)</f>
        <v>72</v>
      </c>
      <c r="H13" s="18">
        <f>SUM('All Years Performance'!BV13:CG13)</f>
        <v>73</v>
      </c>
      <c r="I13" s="18">
        <f>SUM('All Years Performance'!CH13:CS13)</f>
        <v>76</v>
      </c>
      <c r="J13" s="18">
        <f>SUM('All Years Performance'!$CT13:$DE13)</f>
        <v>69</v>
      </c>
      <c r="K13" s="18">
        <f>SUM('All Years Performance'!$DF13:$DQ13)</f>
        <v>130</v>
      </c>
      <c r="L13" s="18">
        <f>SUM('All Years Performance'!$DR13:$EC13)</f>
        <v>77</v>
      </c>
      <c r="M13" s="18">
        <f>SUM('All Years Performance'!$FB13:$FM13)</f>
        <v>50</v>
      </c>
      <c r="N13" s="18">
        <f>SUM('All Years Performance'!$FN13:$FY13)</f>
        <v>70</v>
      </c>
      <c r="O13" s="18">
        <f>SUM('All Years Performance'!FZ13:GK13)</f>
        <v>81</v>
      </c>
      <c r="P13" s="18">
        <f>SUM('All Years Performance'!GL13:GW13)</f>
        <v>108</v>
      </c>
      <c r="Q13" s="18">
        <f>SUM('All Years Performance'!GX13:HI13)</f>
        <v>135</v>
      </c>
      <c r="R13" s="18">
        <f>SUM('All Years Performance'!HJ13:HU13)</f>
        <v>55</v>
      </c>
    </row>
    <row r="14" spans="1:21" ht="15.5" x14ac:dyDescent="0.35">
      <c r="A14" s="15" t="s">
        <v>83</v>
      </c>
      <c r="B14" s="16">
        <v>0</v>
      </c>
      <c r="C14" s="16">
        <v>0</v>
      </c>
      <c r="D14" s="16">
        <v>32</v>
      </c>
      <c r="E14" s="16">
        <v>59</v>
      </c>
      <c r="F14" s="18">
        <f>SUM('All Years Performance'!AX16:BI16)</f>
        <v>79</v>
      </c>
      <c r="G14" s="18">
        <f>SUM('All Years Performance'!BJ16:BU16)</f>
        <v>131</v>
      </c>
      <c r="H14" s="18">
        <f>SUM('All Years Performance'!BV16:CG16)</f>
        <v>132</v>
      </c>
      <c r="I14" s="18">
        <f>SUM('All Years Performance'!CH16:CS16)</f>
        <v>119</v>
      </c>
      <c r="J14" s="18">
        <f>SUM('All Years Performance'!$CT16:$DE16)</f>
        <v>109</v>
      </c>
      <c r="K14" s="18">
        <f>SUM('All Years Performance'!$DF16:$DQ16)</f>
        <v>115</v>
      </c>
      <c r="L14" s="18">
        <f>SUM('All Years Performance'!$DR16:$EC16)</f>
        <v>124</v>
      </c>
      <c r="M14" s="18">
        <f>SUM('All Years Performance'!$FB16:$FM16)</f>
        <v>56</v>
      </c>
      <c r="N14" s="18">
        <f>SUM('All Years Performance'!$FN16:$FY16)</f>
        <v>78</v>
      </c>
      <c r="O14" s="18">
        <f>SUM('All Years Performance'!FZ16:GK16)</f>
        <v>75</v>
      </c>
      <c r="P14" s="18">
        <f>SUM('All Years Performance'!GL16:GW16)</f>
        <v>62</v>
      </c>
      <c r="Q14" s="18">
        <f>SUM('All Years Performance'!GX16:HI16)</f>
        <v>68</v>
      </c>
      <c r="R14" s="18">
        <f>SUM('All Years Performance'!HJ16:HU16)</f>
        <v>13</v>
      </c>
    </row>
    <row r="15" spans="1:21" ht="15.5" x14ac:dyDescent="0.35">
      <c r="A15" s="15" t="s">
        <v>84</v>
      </c>
      <c r="B15" s="16">
        <f>SUM('All Years Performance'!B17:M17)</f>
        <v>4</v>
      </c>
      <c r="C15" s="16">
        <f>SUM('All Years Performance'!N17:Y17)</f>
        <v>8</v>
      </c>
      <c r="D15" s="16">
        <f>SUM('All Years Performance'!Z17:AK17)</f>
        <v>8</v>
      </c>
      <c r="E15" s="16">
        <f>SUM('All Years Performance'!AL17:AW17)</f>
        <v>18</v>
      </c>
      <c r="F15" s="18">
        <f>SUM('All Years Performance'!AX17:BI17)</f>
        <v>7</v>
      </c>
      <c r="G15" s="18">
        <f>SUM('All Years Performance'!BJ17:BU17)</f>
        <v>11</v>
      </c>
      <c r="H15" s="18">
        <f>SUM('All Years Performance'!BV17:CG17)</f>
        <v>14</v>
      </c>
      <c r="I15" s="18">
        <f>SUM('All Years Performance'!CH17:CS17)</f>
        <v>23</v>
      </c>
      <c r="J15" s="18">
        <f>SUM('All Years Performance'!$CT17:$DE17)</f>
        <v>19</v>
      </c>
      <c r="K15" s="18">
        <f>SUM('All Years Performance'!$DF17:$DQ17)</f>
        <v>9</v>
      </c>
      <c r="L15" s="18">
        <f>SUM('All Years Performance'!$DR17:$EC17)</f>
        <v>13</v>
      </c>
      <c r="M15" s="18">
        <f>SUM('All Years Performance'!$FB17:$FM17)</f>
        <v>22</v>
      </c>
      <c r="N15" s="18">
        <f>SUM('All Years Performance'!$FN17:$FY17)</f>
        <v>9</v>
      </c>
      <c r="O15" s="18">
        <f>SUM('All Years Performance'!FZ17:GK17)</f>
        <v>4</v>
      </c>
      <c r="P15" s="18">
        <f>SUM('All Years Performance'!GL17:GW17)</f>
        <v>4</v>
      </c>
      <c r="Q15" s="18">
        <f>SUM('All Years Performance'!GX17:HI17)</f>
        <v>3</v>
      </c>
      <c r="R15" s="18">
        <f>SUM('All Years Performance'!HJ17:HU17)</f>
        <v>6</v>
      </c>
    </row>
    <row r="16" spans="1:21" ht="15.5" x14ac:dyDescent="0.35">
      <c r="A16" s="15" t="s">
        <v>85</v>
      </c>
      <c r="B16" s="16">
        <f>SUM('All Years Performance'!B18:M18)</f>
        <v>1</v>
      </c>
      <c r="C16" s="16">
        <f>SUM('All Years Performance'!N18:Y18)</f>
        <v>7</v>
      </c>
      <c r="D16" s="16">
        <f>SUM('All Years Performance'!Z18:AK18)</f>
        <v>6</v>
      </c>
      <c r="E16" s="16">
        <f>SUM('All Years Performance'!AL18:AW18)</f>
        <v>4</v>
      </c>
      <c r="F16" s="18">
        <f>SUM('All Years Performance'!AX18:BI18)</f>
        <v>1</v>
      </c>
      <c r="G16" s="18">
        <f>SUM('All Years Performance'!BJ18:BU18)</f>
        <v>16</v>
      </c>
      <c r="H16" s="18">
        <f>SUM('All Years Performance'!BV18:CG18)</f>
        <v>2</v>
      </c>
      <c r="I16" s="18">
        <f>SUM('All Years Performance'!CH18:CS18)</f>
        <v>3</v>
      </c>
      <c r="J16" s="18">
        <f>SUM('All Years Performance'!$CT18:$DE18)</f>
        <v>9</v>
      </c>
      <c r="K16" s="18">
        <f>SUM('All Years Performance'!$DF18:$DQ18)</f>
        <v>5</v>
      </c>
      <c r="L16" s="18">
        <f>SUM('All Years Performance'!$DR18:$EC18)</f>
        <v>5</v>
      </c>
      <c r="M16" s="18">
        <f>SUM('All Years Performance'!$FB18:$FM18)</f>
        <v>7</v>
      </c>
      <c r="N16" s="18">
        <f>SUM('All Years Performance'!$FN18:$FY18)</f>
        <v>3</v>
      </c>
      <c r="O16" s="18">
        <f>SUM('All Years Performance'!FZ18:GK18)</f>
        <v>8</v>
      </c>
      <c r="P16" s="18">
        <f>SUM('All Years Performance'!GL18:GW18)</f>
        <v>10</v>
      </c>
      <c r="Q16" s="18">
        <f>SUM('All Years Performance'!GX18:HI18)</f>
        <v>13</v>
      </c>
      <c r="R16" s="18">
        <f>SUM('All Years Performance'!HJ18:HU18)</f>
        <v>6</v>
      </c>
    </row>
    <row r="18" spans="1:18" ht="15.5" x14ac:dyDescent="0.35">
      <c r="A18" s="14"/>
      <c r="B18" s="159" t="s">
        <v>63</v>
      </c>
      <c r="C18" s="159" t="s">
        <v>64</v>
      </c>
      <c r="D18" s="159" t="s">
        <v>65</v>
      </c>
      <c r="E18" s="159" t="s">
        <v>66</v>
      </c>
      <c r="F18" s="159" t="s">
        <v>81</v>
      </c>
      <c r="G18" s="159" t="s">
        <v>68</v>
      </c>
      <c r="H18" s="159" t="s">
        <v>6</v>
      </c>
      <c r="I18" s="159" t="s">
        <v>7</v>
      </c>
      <c r="J18" s="159" t="s">
        <v>8</v>
      </c>
      <c r="K18" s="159" t="s">
        <v>69</v>
      </c>
      <c r="L18" s="159" t="s">
        <v>70</v>
      </c>
      <c r="M18" s="160" t="s">
        <v>71</v>
      </c>
      <c r="N18" s="160" t="s">
        <v>72</v>
      </c>
      <c r="O18" s="160" t="s">
        <v>73</v>
      </c>
      <c r="P18" s="160" t="s">
        <v>74</v>
      </c>
      <c r="Q18" s="160" t="s">
        <v>75</v>
      </c>
      <c r="R18" s="160" t="s">
        <v>105</v>
      </c>
    </row>
    <row r="19" spans="1:18" ht="15.5" x14ac:dyDescent="0.35">
      <c r="A19" s="15" t="s">
        <v>57</v>
      </c>
      <c r="B19" s="16">
        <f>SUM('All Years Performance'!B42:M42)</f>
        <v>12</v>
      </c>
      <c r="C19" s="16">
        <f>SUM('All Years Performance'!N42:Y42)</f>
        <v>26</v>
      </c>
      <c r="D19" s="16">
        <f>SUM('All Years Performance'!Z42:AK42)</f>
        <v>29</v>
      </c>
      <c r="E19" s="16">
        <f>SUM('All Years Performance'!AL42:AW42)</f>
        <v>52</v>
      </c>
      <c r="F19" s="16">
        <f>SUM('All Years Performance'!AX42:BI42)</f>
        <v>83</v>
      </c>
      <c r="G19" s="18">
        <f>SUM('All Years Performance'!BJ42:BT42)</f>
        <v>66</v>
      </c>
      <c r="H19" s="18">
        <f>SUM('All Years Performance'!BV42:CG42)</f>
        <v>44</v>
      </c>
      <c r="I19" s="18">
        <f>SUM('All Years Performance'!CH42:CS42)</f>
        <v>40</v>
      </c>
      <c r="J19" s="18">
        <f>SUM('All Years Performance'!$CT42:$DE42)</f>
        <v>24</v>
      </c>
      <c r="K19" s="18">
        <f>SUM('All Years Performance'!$DF42:$DQ42)</f>
        <v>23</v>
      </c>
      <c r="L19" s="18">
        <f>SUM('All Years Performance'!$DR42:$EC42)</f>
        <v>17</v>
      </c>
      <c r="M19" s="18">
        <f>SUM('All Years Performance'!$FB42:$FM42)</f>
        <v>14</v>
      </c>
      <c r="N19" s="18">
        <f>SUM('All Years Performance'!$FN42:$FY42)</f>
        <v>26</v>
      </c>
      <c r="O19" s="18">
        <f>SUM('All Years Performance'!FZ42:GK42)</f>
        <v>22</v>
      </c>
      <c r="P19" s="18">
        <f>SUM('All Years Performance'!GL42:GW42)</f>
        <v>17</v>
      </c>
      <c r="Q19" s="18">
        <f>SUM('All Years Performance'!GX42:HI42)</f>
        <v>16</v>
      </c>
      <c r="R19" s="18">
        <f>SUM('All Years Performance'!HJ42:HU42)</f>
        <v>12</v>
      </c>
    </row>
    <row r="20" spans="1:18" ht="15.5" x14ac:dyDescent="0.35">
      <c r="A20" s="15" t="s">
        <v>61</v>
      </c>
      <c r="B20" s="16">
        <f>SUM('All Years Performance'!B44:M44)</f>
        <v>11</v>
      </c>
      <c r="C20" s="16">
        <f>SUM('All Years Performance'!N44:Y44)</f>
        <v>11</v>
      </c>
      <c r="D20" s="16">
        <f>SUM('All Years Performance'!Z44:AK44)</f>
        <v>6</v>
      </c>
      <c r="E20" s="16">
        <f>SUM('All Years Performance'!AL44:AW44)</f>
        <v>11</v>
      </c>
      <c r="F20" s="16">
        <f>SUM('All Years Performance'!AX44:BI44)</f>
        <v>10</v>
      </c>
      <c r="G20" s="18">
        <f>SUM('All Years Performance'!BJ44:BT44)</f>
        <v>7</v>
      </c>
      <c r="H20" s="18">
        <f>SUM('All Years Performance'!BV44:CG44)</f>
        <v>0</v>
      </c>
      <c r="I20" s="18">
        <f>SUM('All Years Performance'!CH44:CS44)</f>
        <v>12</v>
      </c>
      <c r="J20" s="18">
        <f>SUM('All Years Performance'!$CT44:$DE44)</f>
        <v>0</v>
      </c>
      <c r="K20" s="18">
        <f>SUM('All Years Performance'!$DF44:$DQ44)</f>
        <v>4</v>
      </c>
      <c r="L20" s="18">
        <f>SUM('All Years Performance'!$DR44:$EC44)</f>
        <v>5</v>
      </c>
      <c r="M20" s="18">
        <f>SUM('All Years Performance'!$FB44:$FM44)</f>
        <v>4</v>
      </c>
      <c r="N20" s="18">
        <f>SUM('All Years Performance'!$FN44:$FY44)</f>
        <v>6</v>
      </c>
      <c r="O20" s="18">
        <f>SUM('All Years Performance'!FZ44:GK44)</f>
        <v>1</v>
      </c>
      <c r="P20" s="18">
        <f>SUM('All Years Performance'!GL44:GW44)</f>
        <v>1</v>
      </c>
      <c r="Q20" s="18">
        <f>SUM('All Years Performance'!GX44:HI44)</f>
        <v>2</v>
      </c>
      <c r="R20" s="18">
        <f>SUM('All Years Performance'!HJ44:HU44)</f>
        <v>3</v>
      </c>
    </row>
    <row r="23" spans="1:18" ht="45" customHeight="1" x14ac:dyDescent="0.35">
      <c r="A23" s="118" t="s">
        <v>86</v>
      </c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7"/>
    </row>
  </sheetData>
  <phoneticPr fontId="34" type="noConversion"/>
  <pageMargins left="0.7" right="0.7" top="0.75" bottom="0.75" header="0.3" footer="0.3"/>
  <pageSetup paperSize="9" orientation="portrait" r:id="rId1"/>
  <headerFooter>
    <oddHeader>&amp;L&amp;"Calibri"&amp;10&amp;K000000 OFFICIAL&amp;1#_x000D_</oddHeader>
  </headerFooter>
  <ignoredErrors>
    <ignoredError sqref="D20:I20 B15:G15 I10:I16 B16:G16 E11:G11 F12:F14 E10:F10 B19:B20 C19:C20 D19:I19 F2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8"/>
  <sheetViews>
    <sheetView zoomScaleNormal="100" workbookViewId="0">
      <pane xSplit="1" ySplit="1" topLeftCell="C6" activePane="bottomRight" state="frozenSplit"/>
      <selection pane="topRight" activeCell="B1" sqref="B1"/>
      <selection pane="bottomLeft" activeCell="A2" sqref="A2"/>
      <selection pane="bottomRight" activeCell="O19" sqref="O19"/>
    </sheetView>
  </sheetViews>
  <sheetFormatPr defaultRowHeight="14.5" x14ac:dyDescent="0.35"/>
  <cols>
    <col min="1" max="1" width="20.81640625" style="19" customWidth="1"/>
    <col min="2" max="13" width="11" customWidth="1"/>
  </cols>
  <sheetData>
    <row r="1" spans="1:15" ht="18.5" x14ac:dyDescent="0.45">
      <c r="A1" s="130" t="s">
        <v>87</v>
      </c>
      <c r="B1" s="129" t="s">
        <v>88</v>
      </c>
      <c r="C1" s="129" t="s">
        <v>89</v>
      </c>
      <c r="D1" s="129" t="s">
        <v>90</v>
      </c>
      <c r="E1" s="129" t="s">
        <v>91</v>
      </c>
      <c r="F1" s="129" t="s">
        <v>92</v>
      </c>
      <c r="G1" s="129" t="s">
        <v>93</v>
      </c>
      <c r="H1" s="129" t="s">
        <v>94</v>
      </c>
      <c r="I1" s="129" t="s">
        <v>95</v>
      </c>
      <c r="J1" s="129" t="s">
        <v>96</v>
      </c>
      <c r="K1" s="129" t="s">
        <v>97</v>
      </c>
      <c r="L1" s="129" t="s">
        <v>98</v>
      </c>
      <c r="M1" s="129" t="s">
        <v>99</v>
      </c>
      <c r="N1" s="138" t="s">
        <v>100</v>
      </c>
    </row>
    <row r="2" spans="1:15" ht="15.5" x14ac:dyDescent="0.35">
      <c r="A2" s="140" t="s">
        <v>63</v>
      </c>
      <c r="B2" s="139">
        <f>'All Years Performance'!B3</f>
        <v>36</v>
      </c>
      <c r="C2" s="139">
        <f>'All Years Performance'!C3</f>
        <v>26</v>
      </c>
      <c r="D2" s="139">
        <f>'All Years Performance'!D3</f>
        <v>38</v>
      </c>
      <c r="E2" s="139">
        <f>'All Years Performance'!E3</f>
        <v>62</v>
      </c>
      <c r="F2" s="139">
        <f>'All Years Performance'!F3</f>
        <v>46</v>
      </c>
      <c r="G2" s="139">
        <f>'All Years Performance'!G3</f>
        <v>40</v>
      </c>
      <c r="H2" s="139">
        <f>'All Years Performance'!H3</f>
        <v>59</v>
      </c>
      <c r="I2" s="139">
        <f>'All Years Performance'!I3</f>
        <v>53</v>
      </c>
      <c r="J2" s="139">
        <f>'All Years Performance'!J3</f>
        <v>45</v>
      </c>
      <c r="K2" s="139">
        <f>'All Years Performance'!K3</f>
        <v>43</v>
      </c>
      <c r="L2" s="139">
        <f>'All Years Performance'!L3</f>
        <v>46</v>
      </c>
      <c r="M2" s="139">
        <f>'All Years Performance'!M3</f>
        <v>60</v>
      </c>
      <c r="N2" s="119">
        <f>SUM(B2:M2)</f>
        <v>554</v>
      </c>
    </row>
    <row r="3" spans="1:15" ht="15.5" x14ac:dyDescent="0.35">
      <c r="A3" s="140" t="s">
        <v>64</v>
      </c>
      <c r="B3" s="139">
        <f>'All Years Performance'!N3</f>
        <v>43</v>
      </c>
      <c r="C3" s="139">
        <f>'All Years Performance'!O3</f>
        <v>41</v>
      </c>
      <c r="D3" s="139">
        <f>'All Years Performance'!P3</f>
        <v>66</v>
      </c>
      <c r="E3" s="139">
        <f>'All Years Performance'!Q3</f>
        <v>54</v>
      </c>
      <c r="F3" s="139">
        <f>'All Years Performance'!R3</f>
        <v>58</v>
      </c>
      <c r="G3" s="139">
        <f>'All Years Performance'!S3</f>
        <v>59</v>
      </c>
      <c r="H3" s="139">
        <f>'All Years Performance'!T3</f>
        <v>45</v>
      </c>
      <c r="I3" s="139">
        <f>'All Years Performance'!U3</f>
        <v>74</v>
      </c>
      <c r="J3" s="139">
        <f>'All Years Performance'!V3</f>
        <v>50</v>
      </c>
      <c r="K3" s="139">
        <f>'All Years Performance'!W3</f>
        <v>75</v>
      </c>
      <c r="L3" s="139">
        <f>'All Years Performance'!X3</f>
        <v>75</v>
      </c>
      <c r="M3" s="139">
        <f>'All Years Performance'!Y3</f>
        <v>84</v>
      </c>
      <c r="N3" s="119">
        <f t="shared" ref="N3:N14" si="0">SUM(B3:M3)</f>
        <v>724</v>
      </c>
    </row>
    <row r="4" spans="1:15" ht="15.5" x14ac:dyDescent="0.35">
      <c r="A4" s="140" t="s">
        <v>65</v>
      </c>
      <c r="B4" s="139">
        <f>'All Years Performance'!Z3</f>
        <v>63</v>
      </c>
      <c r="C4" s="139">
        <f>'All Years Performance'!AA3</f>
        <v>89</v>
      </c>
      <c r="D4" s="139">
        <f>'All Years Performance'!AB3</f>
        <v>75</v>
      </c>
      <c r="E4" s="139">
        <f>'All Years Performance'!AC3</f>
        <v>74</v>
      </c>
      <c r="F4" s="139">
        <f>'All Years Performance'!AD3</f>
        <v>71</v>
      </c>
      <c r="G4" s="139">
        <f>'All Years Performance'!AE3</f>
        <v>84</v>
      </c>
      <c r="H4" s="139">
        <f>'All Years Performance'!AF3</f>
        <v>47</v>
      </c>
      <c r="I4" s="139">
        <f>'All Years Performance'!AG3</f>
        <v>88</v>
      </c>
      <c r="J4" s="139">
        <f>'All Years Performance'!AH3</f>
        <v>52</v>
      </c>
      <c r="K4" s="139">
        <f>'All Years Performance'!AI3</f>
        <v>98</v>
      </c>
      <c r="L4" s="139">
        <f>'All Years Performance'!AJ3</f>
        <v>87</v>
      </c>
      <c r="M4" s="139">
        <f>'All Years Performance'!AK$3</f>
        <v>95</v>
      </c>
      <c r="N4" s="119">
        <f t="shared" si="0"/>
        <v>923</v>
      </c>
    </row>
    <row r="5" spans="1:15" ht="15.5" x14ac:dyDescent="0.35">
      <c r="A5" s="140" t="s">
        <v>66</v>
      </c>
      <c r="B5" s="139">
        <f>'All Years Performance'!AL$3</f>
        <v>74</v>
      </c>
      <c r="C5" s="139">
        <f>'All Years Performance'!AM$3</f>
        <v>99</v>
      </c>
      <c r="D5" s="139">
        <f>'All Years Performance'!AN$3</f>
        <v>98</v>
      </c>
      <c r="E5" s="139">
        <f>'All Years Performance'!AO$3</f>
        <v>105</v>
      </c>
      <c r="F5" s="139">
        <f>'All Years Performance'!AP$3</f>
        <v>109</v>
      </c>
      <c r="G5" s="139">
        <f>'All Years Performance'!AQ$3</f>
        <v>75</v>
      </c>
      <c r="H5" s="139">
        <f>'All Years Performance'!AR$3</f>
        <v>85</v>
      </c>
      <c r="I5" s="139">
        <f>'All Years Performance'!AS$3</f>
        <v>82</v>
      </c>
      <c r="J5" s="139">
        <f>'All Years Performance'!AT$3</f>
        <v>59</v>
      </c>
      <c r="K5" s="139">
        <f>'All Years Performance'!AU$3</f>
        <v>87</v>
      </c>
      <c r="L5" s="139">
        <f>'All Years Performance'!AV$3</f>
        <v>105</v>
      </c>
      <c r="M5" s="139">
        <f>'All Years Performance'!AW$3</f>
        <v>114</v>
      </c>
      <c r="N5" s="119">
        <f t="shared" si="0"/>
        <v>1092</v>
      </c>
    </row>
    <row r="6" spans="1:15" ht="15.5" x14ac:dyDescent="0.35">
      <c r="A6" s="140" t="s">
        <v>81</v>
      </c>
      <c r="B6" s="139">
        <f>'All Years Performance'!AX$3</f>
        <v>102</v>
      </c>
      <c r="C6" s="139">
        <f>'All Years Performance'!AY$3</f>
        <v>79</v>
      </c>
      <c r="D6" s="139">
        <f>'All Years Performance'!AZ$3</f>
        <v>92</v>
      </c>
      <c r="E6" s="139">
        <f>'All Years Performance'!BA$3</f>
        <v>104</v>
      </c>
      <c r="F6" s="139">
        <f>'All Years Performance'!BB$3</f>
        <v>108</v>
      </c>
      <c r="G6" s="139">
        <f>'All Years Performance'!BC$3</f>
        <v>94</v>
      </c>
      <c r="H6" s="139">
        <f>'All Years Performance'!BD$3</f>
        <v>127</v>
      </c>
      <c r="I6" s="139">
        <f>'All Years Performance'!BE$3</f>
        <v>134</v>
      </c>
      <c r="J6" s="139">
        <f>'All Years Performance'!BF$3</f>
        <v>130</v>
      </c>
      <c r="K6" s="139">
        <f>'All Years Performance'!BG$3</f>
        <v>152</v>
      </c>
      <c r="L6" s="139">
        <f>'All Years Performance'!BH$3</f>
        <v>136</v>
      </c>
      <c r="M6" s="139">
        <f>'All Years Performance'!BI$3</f>
        <v>112</v>
      </c>
      <c r="N6" s="119">
        <f t="shared" si="0"/>
        <v>1370</v>
      </c>
    </row>
    <row r="7" spans="1:15" ht="15.5" x14ac:dyDescent="0.35">
      <c r="A7" s="140" t="s">
        <v>68</v>
      </c>
      <c r="B7" s="139">
        <f>'All Years Performance'!BJ$3</f>
        <v>140</v>
      </c>
      <c r="C7" s="139">
        <f>'All Years Performance'!BK$3</f>
        <v>112</v>
      </c>
      <c r="D7" s="139">
        <f>'All Years Performance'!BL$3</f>
        <v>111</v>
      </c>
      <c r="E7" s="139">
        <f>'All Years Performance'!BM$3</f>
        <v>136</v>
      </c>
      <c r="F7" s="139">
        <f>'All Years Performance'!BN$3</f>
        <v>125</v>
      </c>
      <c r="G7" s="139">
        <f>'All Years Performance'!BO$3</f>
        <v>106</v>
      </c>
      <c r="H7" s="139">
        <f>'All Years Performance'!BP$3</f>
        <v>104</v>
      </c>
      <c r="I7" s="139">
        <f>'All Years Performance'!BQ$3</f>
        <v>124</v>
      </c>
      <c r="J7" s="139">
        <f>'All Years Performance'!BR$3</f>
        <v>93</v>
      </c>
      <c r="K7" s="139">
        <f>'All Years Performance'!BS$3</f>
        <v>117</v>
      </c>
      <c r="L7" s="139">
        <f>'All Years Performance'!BT$3</f>
        <v>110</v>
      </c>
      <c r="M7" s="139">
        <f>'All Years Performance'!BU$3</f>
        <v>113</v>
      </c>
      <c r="N7" s="119">
        <f t="shared" si="0"/>
        <v>1391</v>
      </c>
    </row>
    <row r="8" spans="1:15" ht="15.5" x14ac:dyDescent="0.35">
      <c r="A8" s="140" t="s">
        <v>6</v>
      </c>
      <c r="B8" s="139">
        <f>'All Years Performance'!BV$3</f>
        <v>92</v>
      </c>
      <c r="C8" s="139">
        <f>'All Years Performance'!BW$3</f>
        <v>75</v>
      </c>
      <c r="D8" s="139">
        <f>'All Years Performance'!BX$3</f>
        <v>91</v>
      </c>
      <c r="E8" s="139">
        <f>'All Years Performance'!BY$3</f>
        <v>115</v>
      </c>
      <c r="F8" s="139">
        <f>'All Years Performance'!BZ$3</f>
        <v>106</v>
      </c>
      <c r="G8" s="139">
        <f>'All Years Performance'!CA$3</f>
        <v>101</v>
      </c>
      <c r="H8" s="139">
        <f>'All Years Performance'!CB$3</f>
        <v>112</v>
      </c>
      <c r="I8" s="139">
        <f>'All Years Performance'!CC$3</f>
        <v>119</v>
      </c>
      <c r="J8" s="139">
        <f>'All Years Performance'!CD$3</f>
        <v>72</v>
      </c>
      <c r="K8" s="139">
        <f>'All Years Performance'!CE$3</f>
        <v>90</v>
      </c>
      <c r="L8" s="139">
        <f>'All Years Performance'!CF$3</f>
        <v>109</v>
      </c>
      <c r="M8" s="139">
        <f>'All Years Performance'!CG$3</f>
        <v>118</v>
      </c>
      <c r="N8" s="119">
        <f t="shared" si="0"/>
        <v>1200</v>
      </c>
    </row>
    <row r="9" spans="1:15" ht="15.5" x14ac:dyDescent="0.35">
      <c r="A9" s="140" t="s">
        <v>7</v>
      </c>
      <c r="B9" s="139">
        <f>'All Years Performance'!CH3</f>
        <v>82</v>
      </c>
      <c r="C9" s="139">
        <f>'All Years Performance'!CI3</f>
        <v>102</v>
      </c>
      <c r="D9" s="139">
        <f>'All Years Performance'!CJ3</f>
        <v>91</v>
      </c>
      <c r="E9" s="139">
        <f>'All Years Performance'!CK3</f>
        <v>116</v>
      </c>
      <c r="F9" s="139">
        <f>'All Years Performance'!CL3</f>
        <v>101</v>
      </c>
      <c r="G9" s="139">
        <f>'All Years Performance'!CM3</f>
        <v>87</v>
      </c>
      <c r="H9" s="139">
        <f>'All Years Performance'!CN3</f>
        <v>114</v>
      </c>
      <c r="I9" s="139">
        <f>'All Years Performance'!CO3</f>
        <v>126</v>
      </c>
      <c r="J9" s="139">
        <f>'All Years Performance'!CP3</f>
        <v>108</v>
      </c>
      <c r="K9" s="139">
        <f>'All Years Performance'!CQ3</f>
        <v>143</v>
      </c>
      <c r="L9" s="139">
        <f>'All Years Performance'!CR3</f>
        <v>100</v>
      </c>
      <c r="M9" s="139">
        <f>'All Years Performance'!CS3</f>
        <v>117</v>
      </c>
      <c r="N9" s="119">
        <f t="shared" si="0"/>
        <v>1287</v>
      </c>
    </row>
    <row r="10" spans="1:15" ht="15.5" x14ac:dyDescent="0.35">
      <c r="A10" s="140" t="s">
        <v>8</v>
      </c>
      <c r="B10" s="139">
        <f>'All Years Performance'!CT3</f>
        <v>114</v>
      </c>
      <c r="C10" s="139">
        <f>'All Years Performance'!CU3</f>
        <v>114</v>
      </c>
      <c r="D10" s="139">
        <f>'All Years Performance'!CV3</f>
        <v>82</v>
      </c>
      <c r="E10" s="139">
        <f>'All Years Performance'!CW3</f>
        <v>96</v>
      </c>
      <c r="F10" s="139">
        <f>'All Years Performance'!CX3</f>
        <v>122</v>
      </c>
      <c r="G10" s="139">
        <f>'All Years Performance'!CY3</f>
        <v>98</v>
      </c>
      <c r="H10" s="139">
        <f>'All Years Performance'!CZ3</f>
        <v>121</v>
      </c>
      <c r="I10" s="139">
        <f>'All Years Performance'!DA3</f>
        <v>112</v>
      </c>
      <c r="J10" s="139">
        <f>'All Years Performance'!DB3</f>
        <v>66</v>
      </c>
      <c r="K10" s="139">
        <f>'All Years Performance'!DC3</f>
        <v>117</v>
      </c>
      <c r="L10" s="139">
        <f>'All Years Performance'!DD3</f>
        <v>122</v>
      </c>
      <c r="M10" s="139">
        <f>'All Years Performance'!DE3</f>
        <v>129</v>
      </c>
      <c r="N10" s="119">
        <f t="shared" si="0"/>
        <v>1293</v>
      </c>
    </row>
    <row r="11" spans="1:15" ht="15.5" x14ac:dyDescent="0.35">
      <c r="A11" s="140" t="s">
        <v>69</v>
      </c>
      <c r="B11" s="139">
        <f>'All Years Performance'!DF3</f>
        <v>123</v>
      </c>
      <c r="C11" s="139">
        <f>'All Years Performance'!DG3</f>
        <v>127</v>
      </c>
      <c r="D11" s="139">
        <f>'All Years Performance'!DH3</f>
        <v>116</v>
      </c>
      <c r="E11" s="139">
        <f>'All Years Performance'!DI3</f>
        <v>160</v>
      </c>
      <c r="F11" s="139">
        <f>'All Years Performance'!DJ3</f>
        <v>153</v>
      </c>
      <c r="G11" s="139">
        <f>'All Years Performance'!DK3</f>
        <v>94</v>
      </c>
      <c r="H11" s="139">
        <f>'All Years Performance'!DL3</f>
        <v>116</v>
      </c>
      <c r="I11" s="139">
        <f>'All Years Performance'!DM3</f>
        <v>114</v>
      </c>
      <c r="J11" s="139">
        <f>'All Years Performance'!DN3</f>
        <v>62</v>
      </c>
      <c r="K11" s="139">
        <f>'All Years Performance'!DO3</f>
        <v>155</v>
      </c>
      <c r="L11" s="139">
        <f>'All Years Performance'!DP3</f>
        <v>103</v>
      </c>
      <c r="M11" s="139">
        <f>'All Years Performance'!DQ3</f>
        <v>139</v>
      </c>
      <c r="N11" s="119">
        <f t="shared" si="0"/>
        <v>1462</v>
      </c>
    </row>
    <row r="12" spans="1:15" ht="15.5" x14ac:dyDescent="0.35">
      <c r="A12" s="140" t="s">
        <v>70</v>
      </c>
      <c r="B12" s="139">
        <f>'All Years Performance'!DR3</f>
        <v>127</v>
      </c>
      <c r="C12" s="139">
        <f>'All Years Performance'!DS3</f>
        <v>128</v>
      </c>
      <c r="D12" s="139">
        <f>'All Years Performance'!DT3</f>
        <v>97</v>
      </c>
      <c r="E12" s="139">
        <f>'All Years Performance'!DU3</f>
        <v>135</v>
      </c>
      <c r="F12" s="139">
        <f>'All Years Performance'!DV3</f>
        <v>107</v>
      </c>
      <c r="G12" s="139">
        <f>'All Years Performance'!DW3</f>
        <v>108</v>
      </c>
      <c r="H12" s="139">
        <f>'All Years Performance'!DX3</f>
        <v>105</v>
      </c>
      <c r="I12" s="139">
        <f>'All Years Performance'!DY3</f>
        <v>109</v>
      </c>
      <c r="J12" s="139">
        <f>'All Years Performance'!DZ3</f>
        <v>91</v>
      </c>
      <c r="K12" s="139">
        <f>'All Years Performance'!EA3</f>
        <v>113</v>
      </c>
      <c r="L12" s="139">
        <f>'All Years Performance'!EB3</f>
        <v>122</v>
      </c>
      <c r="M12" s="139">
        <f>'All Years Performance'!EC3</f>
        <v>89</v>
      </c>
      <c r="N12" s="119">
        <f t="shared" si="0"/>
        <v>1331</v>
      </c>
    </row>
    <row r="13" spans="1:15" ht="15.5" x14ac:dyDescent="0.35">
      <c r="A13" s="140" t="s">
        <v>71</v>
      </c>
      <c r="B13" s="139">
        <f>'All Years Performance'!FB3</f>
        <v>71</v>
      </c>
      <c r="C13" s="139">
        <f>'All Years Performance'!FC3</f>
        <v>52</v>
      </c>
      <c r="D13" s="139">
        <f>'All Years Performance'!FD3</f>
        <v>65</v>
      </c>
      <c r="E13" s="139">
        <f>'All Years Performance'!FE3</f>
        <v>82</v>
      </c>
      <c r="F13" s="139">
        <f>'All Years Performance'!FF3</f>
        <v>87</v>
      </c>
      <c r="G13" s="139">
        <f>'All Years Performance'!FG3</f>
        <v>130</v>
      </c>
      <c r="H13" s="139">
        <f>'All Years Performance'!FH3</f>
        <v>102</v>
      </c>
      <c r="I13" s="139">
        <f>'All Years Performance'!FI3</f>
        <v>93</v>
      </c>
      <c r="J13" s="139">
        <f>'All Years Performance'!FJ3</f>
        <v>86</v>
      </c>
      <c r="K13" s="139">
        <f>'All Years Performance'!FK3</f>
        <v>87</v>
      </c>
      <c r="L13" s="139">
        <f>'All Years Performance'!FL3</f>
        <v>96</v>
      </c>
      <c r="M13" s="139">
        <f>'All Years Performance'!FM3</f>
        <v>94</v>
      </c>
      <c r="N13" s="119">
        <f t="shared" si="0"/>
        <v>1045</v>
      </c>
    </row>
    <row r="14" spans="1:15" ht="15.5" x14ac:dyDescent="0.35">
      <c r="A14" s="140" t="s">
        <v>72</v>
      </c>
      <c r="B14" s="139">
        <f>'All Years Performance'!FN3</f>
        <v>73</v>
      </c>
      <c r="C14" s="139">
        <f>'All Years Performance'!FO3</f>
        <v>86</v>
      </c>
      <c r="D14" s="139">
        <f>'All Years Performance'!FP3</f>
        <v>88</v>
      </c>
      <c r="E14" s="139">
        <f>'All Years Performance'!FQ3</f>
        <v>64</v>
      </c>
      <c r="F14" s="139">
        <f>'All Years Performance'!FR3</f>
        <v>93</v>
      </c>
      <c r="G14" s="139">
        <f>'All Years Performance'!FS3</f>
        <v>85</v>
      </c>
      <c r="H14" s="139">
        <f>'All Years Performance'!FT3</f>
        <v>97</v>
      </c>
      <c r="I14" s="139">
        <f>'All Years Performance'!FU3</f>
        <v>98</v>
      </c>
      <c r="J14" s="139">
        <f>'All Years Performance'!FV3</f>
        <v>73</v>
      </c>
      <c r="K14" s="139">
        <f>'All Years Performance'!FW3</f>
        <v>117</v>
      </c>
      <c r="L14" s="139">
        <f>'All Years Performance'!FX3</f>
        <v>95</v>
      </c>
      <c r="M14" s="139">
        <f>'All Years Performance'!FY3</f>
        <v>91</v>
      </c>
      <c r="N14" s="119">
        <f t="shared" si="0"/>
        <v>1060</v>
      </c>
    </row>
    <row r="15" spans="1:15" ht="15.5" x14ac:dyDescent="0.35">
      <c r="A15" s="140" t="s">
        <v>73</v>
      </c>
      <c r="B15" s="139">
        <f>'All Years Performance'!FZ3</f>
        <v>104</v>
      </c>
      <c r="C15" s="139">
        <f>'All Years Performance'!GA3</f>
        <v>110</v>
      </c>
      <c r="D15" s="139">
        <f>'All Years Performance'!GB3</f>
        <v>100</v>
      </c>
      <c r="E15" s="139">
        <f>'All Years Performance'!GC3</f>
        <v>78</v>
      </c>
      <c r="F15" s="139">
        <v>74</v>
      </c>
      <c r="G15" s="139">
        <v>83</v>
      </c>
      <c r="H15" s="139">
        <v>70</v>
      </c>
      <c r="I15" s="139">
        <v>90</v>
      </c>
      <c r="J15" s="139">
        <v>71</v>
      </c>
      <c r="K15" s="139">
        <v>111</v>
      </c>
      <c r="L15" s="139">
        <v>103</v>
      </c>
      <c r="M15" s="139">
        <v>98</v>
      </c>
      <c r="N15" s="119">
        <f t="shared" ref="N15" si="1">SUM(B15:M15)</f>
        <v>1092</v>
      </c>
      <c r="O15" s="19"/>
    </row>
    <row r="16" spans="1:15" ht="15.5" x14ac:dyDescent="0.35">
      <c r="A16" s="140" t="s">
        <v>74</v>
      </c>
      <c r="B16" s="139">
        <f>'All Years Performance'!GL3</f>
        <v>93</v>
      </c>
      <c r="C16" s="139">
        <f>'All Years Performance'!GM3</f>
        <v>98</v>
      </c>
      <c r="D16" s="139">
        <f>'All Years Performance'!GN3</f>
        <v>108</v>
      </c>
      <c r="E16" s="139">
        <f>'All Years Performance'!GO3</f>
        <v>93</v>
      </c>
      <c r="F16" s="139">
        <f>'All Years Performance'!GP3</f>
        <v>113</v>
      </c>
      <c r="G16" s="139">
        <f>'All Years Performance'!GQ3</f>
        <v>89</v>
      </c>
      <c r="H16" s="139">
        <f>'All Years Performance'!GR3</f>
        <v>115</v>
      </c>
      <c r="I16" s="139">
        <f>'All Years Performance'!GS3</f>
        <v>104</v>
      </c>
      <c r="J16" s="139">
        <f>'All Years Performance'!GT3</f>
        <v>62</v>
      </c>
      <c r="K16" s="139">
        <f>'All Years Performance'!GU3</f>
        <v>177</v>
      </c>
      <c r="L16" s="139">
        <f>'All Years Performance'!GV3</f>
        <v>106</v>
      </c>
      <c r="M16" s="139">
        <f>'All Years Performance'!GW3</f>
        <v>103</v>
      </c>
      <c r="N16" s="119">
        <f t="shared" ref="N16" si="2">SUM(B16:M16)</f>
        <v>1261</v>
      </c>
      <c r="O16" s="19"/>
    </row>
    <row r="17" spans="1:15" ht="15.5" x14ac:dyDescent="0.35">
      <c r="A17" s="140" t="s">
        <v>75</v>
      </c>
      <c r="B17" s="139">
        <f>'All Years Performance'!GX3</f>
        <v>117</v>
      </c>
      <c r="C17" s="139">
        <f>'All Years Performance'!GY3</f>
        <v>122</v>
      </c>
      <c r="D17" s="139">
        <f>'All Years Performance'!GZ3</f>
        <v>68</v>
      </c>
      <c r="E17" s="139">
        <f>'All Years Performance'!HM3</f>
        <v>135</v>
      </c>
      <c r="F17" s="139">
        <f>'All Years Performance'!HB3</f>
        <v>87</v>
      </c>
      <c r="G17" s="139">
        <f>'All Years Performance'!HC3</f>
        <v>91</v>
      </c>
      <c r="H17" s="139">
        <f>'All Years Performance'!HD3</f>
        <v>105</v>
      </c>
      <c r="I17" s="139">
        <f>'All Years Performance'!HE3</f>
        <v>111</v>
      </c>
      <c r="J17" s="139">
        <f>'All Years Performance'!HF3</f>
        <v>100</v>
      </c>
      <c r="K17" s="139">
        <f>'All Years Performance'!HG3</f>
        <v>127</v>
      </c>
      <c r="L17" s="139">
        <f>'All Years Performance'!HH3</f>
        <v>115</v>
      </c>
      <c r="M17" s="139">
        <f>'All Years Performance'!HI3</f>
        <v>144</v>
      </c>
      <c r="N17" s="119">
        <f t="shared" ref="N17" si="3">SUM(B17:M17)</f>
        <v>1322</v>
      </c>
    </row>
    <row r="18" spans="1:15" ht="15.5" x14ac:dyDescent="0.35">
      <c r="A18" s="140" t="s">
        <v>103</v>
      </c>
      <c r="B18" s="139">
        <f>'All Years Performance'!HJ4</f>
        <v>106</v>
      </c>
      <c r="C18" s="139">
        <f>'All Years Performance'!HK4</f>
        <v>109</v>
      </c>
      <c r="D18" s="139">
        <f>'All Years Performance'!HL4</f>
        <v>107</v>
      </c>
      <c r="E18" s="139">
        <f>'All Years Performance'!HM4</f>
        <v>133</v>
      </c>
      <c r="F18" s="139">
        <f>'All Years Performance'!HN4</f>
        <v>108</v>
      </c>
      <c r="G18" s="139">
        <f>'All Years Performance'!HO4</f>
        <v>104</v>
      </c>
      <c r="H18" s="139">
        <f>'All Years Performance'!HP4</f>
        <v>0</v>
      </c>
      <c r="I18" s="139">
        <f>'All Years Performance'!HQ4</f>
        <v>0</v>
      </c>
      <c r="J18" s="139">
        <f>'All Years Performance'!HR4</f>
        <v>0</v>
      </c>
      <c r="K18" s="139">
        <f>'All Years Performance'!HS4</f>
        <v>0</v>
      </c>
      <c r="L18" s="139">
        <f>'All Years Performance'!HT4</f>
        <v>0</v>
      </c>
      <c r="M18" s="139">
        <f>'All Years Performance'!HU4</f>
        <v>0</v>
      </c>
      <c r="N18" s="119">
        <f t="shared" ref="N18" si="4">SUM(B18:M18)</f>
        <v>667</v>
      </c>
      <c r="O18" t="s">
        <v>101</v>
      </c>
    </row>
  </sheetData>
  <phoneticPr fontId="34" type="noConversion"/>
  <pageMargins left="0.7" right="0.7" top="0.75" bottom="0.75" header="0.3" footer="0.3"/>
  <pageSetup paperSize="9" orientation="portrait" verticalDpi="0" r:id="rId1"/>
  <headerFooter>
    <oddHeader>&amp;L&amp;"Calibri"&amp;10&amp;K000000 OFFICIAL&amp;1#_x000D_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DD3EA-E6F7-457F-ADBD-FD82EE1946AB}">
  <dimension ref="A1:N18"/>
  <sheetViews>
    <sheetView workbookViewId="0">
      <pane xSplit="1" ySplit="1" topLeftCell="B3" activePane="bottomRight" state="frozenSplit"/>
      <selection pane="topRight" activeCell="B1" sqref="B1"/>
      <selection pane="bottomLeft" activeCell="A2" sqref="A2"/>
      <selection pane="bottomRight" activeCell="B18" sqref="B18"/>
    </sheetView>
  </sheetViews>
  <sheetFormatPr defaultColWidth="8.81640625" defaultRowHeight="14.5" x14ac:dyDescent="0.35"/>
  <cols>
    <col min="1" max="1" width="20.81640625" style="19" customWidth="1"/>
    <col min="2" max="13" width="11" customWidth="1"/>
  </cols>
  <sheetData>
    <row r="1" spans="1:14" ht="18.5" x14ac:dyDescent="0.45">
      <c r="A1" s="130" t="s">
        <v>102</v>
      </c>
      <c r="B1" s="129" t="s">
        <v>88</v>
      </c>
      <c r="C1" s="129" t="s">
        <v>89</v>
      </c>
      <c r="D1" s="129" t="s">
        <v>90</v>
      </c>
      <c r="E1" s="129" t="s">
        <v>91</v>
      </c>
      <c r="F1" s="129" t="s">
        <v>92</v>
      </c>
      <c r="G1" s="129" t="s">
        <v>93</v>
      </c>
      <c r="H1" s="129" t="s">
        <v>94</v>
      </c>
      <c r="I1" s="129" t="s">
        <v>95</v>
      </c>
      <c r="J1" s="129" t="s">
        <v>96</v>
      </c>
      <c r="K1" s="129" t="s">
        <v>97</v>
      </c>
      <c r="L1" s="129" t="s">
        <v>98</v>
      </c>
      <c r="M1" s="129" t="s">
        <v>99</v>
      </c>
    </row>
    <row r="2" spans="1:14" x14ac:dyDescent="0.35">
      <c r="A2" s="140" t="s">
        <v>63</v>
      </c>
      <c r="B2" s="142">
        <v>80.555555555555557</v>
      </c>
      <c r="C2" s="142">
        <v>84.615384615384613</v>
      </c>
      <c r="D2" s="142">
        <v>81.578947368421055</v>
      </c>
      <c r="E2" s="142">
        <v>88.709677419354833</v>
      </c>
      <c r="F2" s="142">
        <v>73.91304347826086</v>
      </c>
      <c r="G2" s="142">
        <v>72.5</v>
      </c>
      <c r="H2" s="142">
        <v>73.214285714285708</v>
      </c>
      <c r="I2" s="142">
        <v>92.307692307692307</v>
      </c>
      <c r="J2" s="142">
        <v>80</v>
      </c>
      <c r="K2" s="142">
        <v>83.720930232558146</v>
      </c>
      <c r="L2" s="142">
        <v>84.444444444444443</v>
      </c>
      <c r="M2" s="142">
        <v>98.333333333333329</v>
      </c>
    </row>
    <row r="3" spans="1:14" x14ac:dyDescent="0.35">
      <c r="A3" s="140" t="s">
        <v>64</v>
      </c>
      <c r="B3" s="142">
        <v>90.697674418604649</v>
      </c>
      <c r="C3" s="142">
        <v>97.5</v>
      </c>
      <c r="D3" s="142">
        <v>90.625</v>
      </c>
      <c r="E3" s="142">
        <v>96.296296296296291</v>
      </c>
      <c r="F3" s="142">
        <v>93.103448275862064</v>
      </c>
      <c r="G3" s="142">
        <v>89.65517241379311</v>
      </c>
      <c r="H3" s="142">
        <v>91.111111111111114</v>
      </c>
      <c r="I3" s="142">
        <v>94.520547945205479</v>
      </c>
      <c r="J3" s="142">
        <v>97.959183673469383</v>
      </c>
      <c r="K3" s="142">
        <v>98.648648648648646</v>
      </c>
      <c r="L3" s="142">
        <v>95.945945945945937</v>
      </c>
      <c r="M3" s="142">
        <v>98.80952380952381</v>
      </c>
    </row>
    <row r="4" spans="1:14" x14ac:dyDescent="0.35">
      <c r="A4" s="140" t="s">
        <v>65</v>
      </c>
      <c r="B4" s="142">
        <v>100</v>
      </c>
      <c r="C4" s="142">
        <v>100</v>
      </c>
      <c r="D4" s="142">
        <v>100</v>
      </c>
      <c r="E4" s="142">
        <v>100</v>
      </c>
      <c r="F4" s="142">
        <v>100</v>
      </c>
      <c r="G4" s="142">
        <v>98.76543209876543</v>
      </c>
      <c r="H4" s="142">
        <v>100</v>
      </c>
      <c r="I4" s="142">
        <v>98.850574712643677</v>
      </c>
      <c r="J4" s="142">
        <v>100</v>
      </c>
      <c r="K4" s="142">
        <v>100</v>
      </c>
      <c r="L4" s="142">
        <v>98.795180722891558</v>
      </c>
      <c r="M4" s="142">
        <v>100</v>
      </c>
    </row>
    <row r="5" spans="1:14" x14ac:dyDescent="0.35">
      <c r="A5" s="140" t="s">
        <v>66</v>
      </c>
      <c r="B5" s="143">
        <v>100</v>
      </c>
      <c r="C5" s="143">
        <v>100</v>
      </c>
      <c r="D5" s="143">
        <v>96.84210526315789</v>
      </c>
      <c r="E5" s="143">
        <v>100</v>
      </c>
      <c r="F5" s="143">
        <v>95.283018867924525</v>
      </c>
      <c r="G5" s="144">
        <v>100</v>
      </c>
      <c r="H5" s="144">
        <v>100</v>
      </c>
      <c r="I5" s="144">
        <v>100</v>
      </c>
      <c r="J5" s="144">
        <v>100</v>
      </c>
      <c r="K5" s="144">
        <v>98.837209302325576</v>
      </c>
      <c r="L5" s="144">
        <v>100</v>
      </c>
      <c r="M5" s="144">
        <v>99.107142857142861</v>
      </c>
    </row>
    <row r="6" spans="1:14" x14ac:dyDescent="0.35">
      <c r="A6" s="140" t="s">
        <v>81</v>
      </c>
      <c r="B6" s="143">
        <v>100</v>
      </c>
      <c r="C6" s="143">
        <v>97.402597402597408</v>
      </c>
      <c r="D6" s="143">
        <v>97.802197802197796</v>
      </c>
      <c r="E6" s="143">
        <v>97.087378640776706</v>
      </c>
      <c r="F6" s="143">
        <v>96.261682242990659</v>
      </c>
      <c r="G6" s="143">
        <v>100</v>
      </c>
      <c r="H6" s="143">
        <v>98.425196850393704</v>
      </c>
      <c r="I6" s="143">
        <v>98.507462686567166</v>
      </c>
      <c r="J6" s="143">
        <v>92.307692307692307</v>
      </c>
      <c r="K6" s="143">
        <v>97.368421052631575</v>
      </c>
      <c r="L6" s="143">
        <v>95.588235294117652</v>
      </c>
      <c r="M6" s="143">
        <v>99.107142857142861</v>
      </c>
    </row>
    <row r="7" spans="1:14" x14ac:dyDescent="0.35">
      <c r="A7" s="140" t="s">
        <v>68</v>
      </c>
      <c r="B7" s="143">
        <v>99.270072992700733</v>
      </c>
      <c r="C7" s="143">
        <v>100</v>
      </c>
      <c r="D7" s="143">
        <v>96.330275229357795</v>
      </c>
      <c r="E7" s="143">
        <v>91.791044776119406</v>
      </c>
      <c r="F7" s="143">
        <v>98.360655737704917</v>
      </c>
      <c r="G7" s="143">
        <v>92.38095238095238</v>
      </c>
      <c r="H7" s="143">
        <v>97.087378640776706</v>
      </c>
      <c r="I7" s="143">
        <v>95.833333333333343</v>
      </c>
      <c r="J7" s="143">
        <v>96.739130434782609</v>
      </c>
      <c r="K7" s="143">
        <v>92.241379310344826</v>
      </c>
      <c r="L7" s="143">
        <v>93.577981651376149</v>
      </c>
      <c r="M7" s="143">
        <v>95.283018867924525</v>
      </c>
    </row>
    <row r="8" spans="1:14" x14ac:dyDescent="0.35">
      <c r="A8" s="140" t="s">
        <v>6</v>
      </c>
      <c r="B8" s="143">
        <v>97.802197802197796</v>
      </c>
      <c r="C8" s="143">
        <v>98.666666666666671</v>
      </c>
      <c r="D8" s="143">
        <v>98.876404494382015</v>
      </c>
      <c r="E8" s="143">
        <v>96.521739130434781</v>
      </c>
      <c r="F8" s="143">
        <v>92.233009708737868</v>
      </c>
      <c r="G8" s="143">
        <v>99</v>
      </c>
      <c r="H8" s="143">
        <v>99.107142857142861</v>
      </c>
      <c r="I8" s="143">
        <v>100</v>
      </c>
      <c r="J8" s="143">
        <v>100</v>
      </c>
      <c r="K8" s="143" t="e">
        <f>'All Years Performance'!CE8</f>
        <v>#REF!</v>
      </c>
      <c r="L8" s="143" t="e">
        <f>'All Years Performance'!CF8</f>
        <v>#REF!</v>
      </c>
      <c r="M8" s="143" t="e">
        <f>'All Years Performance'!CG8</f>
        <v>#REF!</v>
      </c>
    </row>
    <row r="9" spans="1:14" x14ac:dyDescent="0.35">
      <c r="A9" s="140" t="s">
        <v>7</v>
      </c>
      <c r="B9" s="143">
        <f>'All Years Performance'!CH8</f>
        <v>100</v>
      </c>
      <c r="C9" s="143">
        <f>'All Years Performance'!CI8</f>
        <v>96.039603960396036</v>
      </c>
      <c r="D9" s="143">
        <f>'All Years Performance'!CJ8</f>
        <v>100</v>
      </c>
      <c r="E9" s="143">
        <f>'All Years Performance'!CK8</f>
        <v>100</v>
      </c>
      <c r="F9" s="143">
        <f>'All Years Performance'!CL8</f>
        <v>100</v>
      </c>
      <c r="G9" s="143">
        <f>'All Years Performance'!CM8</f>
        <v>95.238095238095227</v>
      </c>
      <c r="H9" s="143">
        <f>'All Years Performance'!CN8</f>
        <v>98.198198198198199</v>
      </c>
      <c r="I9" s="143">
        <f>'All Years Performance'!CO8</f>
        <v>100</v>
      </c>
      <c r="J9" s="143">
        <f>'All Years Performance'!CP8</f>
        <v>97.196261682242991</v>
      </c>
      <c r="K9" s="143">
        <f>'All Years Performance'!CQ8</f>
        <v>96.453900709219852</v>
      </c>
      <c r="L9" s="143">
        <f>'All Years Performance'!CR8</f>
        <v>97.959183673469383</v>
      </c>
      <c r="M9" s="143">
        <f>'All Years Performance'!CS8</f>
        <v>96.261682242990659</v>
      </c>
    </row>
    <row r="10" spans="1:14" x14ac:dyDescent="0.35">
      <c r="A10" s="140" t="s">
        <v>8</v>
      </c>
      <c r="B10" s="143">
        <f>'All Years Performance'!CT8</f>
        <v>99.099099099099092</v>
      </c>
      <c r="C10" s="143">
        <f>'All Years Performance'!CU8</f>
        <v>96.396396396396398</v>
      </c>
      <c r="D10" s="143">
        <f>'All Years Performance'!CV8</f>
        <v>96.296296296296291</v>
      </c>
      <c r="E10" s="143">
        <f>'All Years Performance'!CW8</f>
        <v>97.872340425531917</v>
      </c>
      <c r="F10" s="143">
        <f>'All Years Performance'!CX8</f>
        <v>97.457627118644069</v>
      </c>
      <c r="G10" s="143">
        <f>'All Years Performance'!CY8</f>
        <v>96.875</v>
      </c>
      <c r="H10" s="143">
        <f>'All Years Performance'!CZ8</f>
        <v>98.333333333333329</v>
      </c>
      <c r="I10" s="143">
        <f>'All Years Performance'!DA8</f>
        <v>99.074074074074076</v>
      </c>
      <c r="J10" s="143">
        <f>'All Years Performance'!DB8</f>
        <v>96.969696969696969</v>
      </c>
      <c r="K10" s="143">
        <f>'All Years Performance'!DC8</f>
        <v>94.827586206896555</v>
      </c>
      <c r="L10" s="143">
        <f>'All Years Performance'!DD8</f>
        <v>95.081967213114751</v>
      </c>
      <c r="M10" s="143">
        <f>'All Years Performance'!DE8</f>
        <v>93.7007874015748</v>
      </c>
    </row>
    <row r="11" spans="1:14" x14ac:dyDescent="0.35">
      <c r="A11" s="140" t="s">
        <v>69</v>
      </c>
      <c r="B11" s="143">
        <f>'All Years Performance'!DF8</f>
        <v>92.622950819672127</v>
      </c>
      <c r="C11" s="143">
        <f>'All Years Performance'!DG8</f>
        <v>100</v>
      </c>
      <c r="D11" s="143">
        <f>'All Years Performance'!DH8</f>
        <v>100</v>
      </c>
      <c r="E11" s="143">
        <f>'All Years Performance'!DI8</f>
        <v>97.5</v>
      </c>
      <c r="F11" s="143">
        <f>'All Years Performance'!DJ8</f>
        <v>99.342105263157904</v>
      </c>
      <c r="G11" s="143">
        <f>'All Years Performance'!DK8</f>
        <v>98.936170212765958</v>
      </c>
      <c r="H11" s="143">
        <f>'All Years Performance'!DL8</f>
        <v>99.107142857142861</v>
      </c>
      <c r="I11" s="143">
        <f>'All Years Performance'!DM8</f>
        <v>96.491228070175438</v>
      </c>
      <c r="J11" s="143">
        <f>'All Years Performance'!DN8</f>
        <v>98.360655737704917</v>
      </c>
      <c r="K11" s="143">
        <f>'All Years Performance'!DO8</f>
        <v>92.156862745098039</v>
      </c>
      <c r="L11" s="143">
        <f>'All Years Performance'!DP8</f>
        <v>98.05825242718447</v>
      </c>
      <c r="M11" s="143">
        <f>'All Years Performance'!DQ8</f>
        <v>97.080291970802918</v>
      </c>
    </row>
    <row r="12" spans="1:14" x14ac:dyDescent="0.35">
      <c r="A12" s="140" t="s">
        <v>70</v>
      </c>
      <c r="B12" s="143">
        <v>97.6</v>
      </c>
      <c r="C12" s="143">
        <v>97.65625</v>
      </c>
      <c r="D12" s="143">
        <v>98.958333333333343</v>
      </c>
      <c r="E12" s="143">
        <v>99.248120300751879</v>
      </c>
      <c r="F12" s="143">
        <v>98.130841121495322</v>
      </c>
      <c r="G12" s="143">
        <v>97.196261682242991</v>
      </c>
      <c r="H12" s="143">
        <v>95.145631067961162</v>
      </c>
      <c r="I12" s="143">
        <v>95.370370370370367</v>
      </c>
      <c r="J12" s="143">
        <v>91.860465116279073</v>
      </c>
      <c r="K12" s="143">
        <v>93.693693693693689</v>
      </c>
      <c r="L12" s="143">
        <v>91.735537190082653</v>
      </c>
      <c r="M12" s="143">
        <v>72.727272727272734</v>
      </c>
    </row>
    <row r="13" spans="1:14" x14ac:dyDescent="0.35">
      <c r="A13" s="140" t="s">
        <v>71</v>
      </c>
      <c r="B13" s="143">
        <v>78.571428571428569</v>
      </c>
      <c r="C13" s="143">
        <v>81.25</v>
      </c>
      <c r="D13" s="143">
        <v>88.52459016393442</v>
      </c>
      <c r="E13" s="143">
        <v>76.829268292682926</v>
      </c>
      <c r="F13" s="143">
        <v>76.744186046511629</v>
      </c>
      <c r="G13" s="143">
        <v>63.492063492063487</v>
      </c>
      <c r="H13" s="143">
        <v>85.567010309278345</v>
      </c>
      <c r="I13" s="143">
        <v>93.478260869565219</v>
      </c>
      <c r="J13" s="143">
        <v>80.952380952380949</v>
      </c>
      <c r="K13" s="143">
        <v>94.117647058823522</v>
      </c>
      <c r="L13" s="143">
        <v>96.703296703296701</v>
      </c>
      <c r="M13" s="143">
        <v>95.6989247311828</v>
      </c>
    </row>
    <row r="14" spans="1:14" x14ac:dyDescent="0.35">
      <c r="A14" s="140" t="s">
        <v>72</v>
      </c>
      <c r="B14" s="145">
        <v>97.183098591549296</v>
      </c>
      <c r="C14" s="145">
        <v>97.674418604651152</v>
      </c>
      <c r="D14" s="146">
        <f>'All Years Performance'!FN8</f>
        <v>97.183098591549296</v>
      </c>
      <c r="E14" s="146">
        <f>'All Years Performance'!FQ8</f>
        <v>93.548387096774192</v>
      </c>
      <c r="F14" s="146">
        <f>'All Years Performance'!FR8</f>
        <v>89.010989010989007</v>
      </c>
      <c r="G14" s="146">
        <f>'All Years Performance'!FS8</f>
        <v>86.746987951807228</v>
      </c>
      <c r="H14" s="146">
        <f>'All Years Performance'!FT8</f>
        <v>91.75257731958763</v>
      </c>
      <c r="I14" s="146">
        <f>'All Years Performance'!FU8</f>
        <v>96.938775510204081</v>
      </c>
      <c r="J14" s="146">
        <f>'All Years Performance'!FV8</f>
        <v>91.780821917808225</v>
      </c>
      <c r="K14" s="146">
        <f>'All Years Performance'!FW8</f>
        <v>96.521739130434781</v>
      </c>
      <c r="L14" s="146">
        <f>'All Years Performance'!FX8</f>
        <v>89.473684210526315</v>
      </c>
      <c r="M14" s="146">
        <f>'All Years Performance'!FY8</f>
        <v>92.222222222222229</v>
      </c>
    </row>
    <row r="15" spans="1:14" x14ac:dyDescent="0.35">
      <c r="A15" s="140" t="s">
        <v>73</v>
      </c>
      <c r="B15" s="146">
        <f>'All Years Performance'!FZ8</f>
        <v>94.174757281553397</v>
      </c>
      <c r="C15" s="146">
        <f>'All Years Performance'!GA8</f>
        <v>98.181818181818187</v>
      </c>
      <c r="D15" s="146">
        <f>'All Years Performance'!GB8</f>
        <v>96</v>
      </c>
      <c r="E15" s="146">
        <f>'All Years Performance'!GC8</f>
        <v>91.025641025641022</v>
      </c>
      <c r="F15" s="146">
        <f>'All Years Performance'!GD8</f>
        <v>95.945945945945937</v>
      </c>
      <c r="G15" s="146">
        <f>'All Years Performance'!GE8</f>
        <v>91.566265060240966</v>
      </c>
      <c r="H15" s="146">
        <f>'All Years Performance'!GF8</f>
        <v>97.142857142857139</v>
      </c>
      <c r="I15" s="146">
        <f>'All Years Performance'!GG8</f>
        <v>96.666666666666671</v>
      </c>
      <c r="J15" s="146">
        <f>'All Years Performance'!GH8</f>
        <v>95.774647887323937</v>
      </c>
      <c r="K15" s="146">
        <f>'All Years Performance'!GI8</f>
        <v>91.891891891891902</v>
      </c>
      <c r="L15" s="146">
        <f>'All Years Performance'!GJ8</f>
        <v>96.116504854368941</v>
      </c>
      <c r="M15" s="146">
        <f>'All Years Performance'!GK8</f>
        <v>92.857142857142861</v>
      </c>
      <c r="N15" s="19"/>
    </row>
    <row r="16" spans="1:14" x14ac:dyDescent="0.35">
      <c r="A16" s="140" t="s">
        <v>74</v>
      </c>
      <c r="B16" s="146">
        <f>'All Years Performance'!GL8</f>
        <v>95.6989247311828</v>
      </c>
      <c r="C16" s="146">
        <f>'All Years Performance'!GM8</f>
        <v>93.877551020408163</v>
      </c>
      <c r="D16" s="146">
        <f>'All Years Performance'!GN8</f>
        <v>94.444444444444443</v>
      </c>
      <c r="E16" s="146">
        <f>'All Years Performance'!GO8</f>
        <v>92.473118279569889</v>
      </c>
      <c r="F16" s="146">
        <f>'All Years Performance'!GP8</f>
        <v>94.690265486725664</v>
      </c>
      <c r="G16" s="146">
        <f>'All Years Performance'!GQ8</f>
        <v>96.629213483146074</v>
      </c>
      <c r="H16" s="146">
        <f>'All Years Performance'!GR8</f>
        <v>98.260869565217391</v>
      </c>
      <c r="I16" s="146">
        <f>'All Years Performance'!GS8</f>
        <v>100</v>
      </c>
      <c r="J16" s="146">
        <f>'All Years Performance'!GT8</f>
        <v>98.387096774193552</v>
      </c>
      <c r="K16" s="146">
        <f>'All Years Performance'!GU8</f>
        <v>100</v>
      </c>
      <c r="L16" s="146">
        <f>'All Years Performance'!GV8</f>
        <v>100</v>
      </c>
      <c r="M16" s="146">
        <f>'All Years Performance'!GW8</f>
        <v>100</v>
      </c>
      <c r="N16" s="19"/>
    </row>
    <row r="17" spans="1:14" x14ac:dyDescent="0.35">
      <c r="A17" s="140" t="s">
        <v>75</v>
      </c>
      <c r="B17" s="146">
        <f>'All Years Performance'!GX8</f>
        <v>97.435897435897431</v>
      </c>
      <c r="C17" s="146">
        <f>'All Years Performance'!GY8</f>
        <v>100</v>
      </c>
      <c r="D17" s="146">
        <f>'All Years Performance'!GZ8</f>
        <v>100</v>
      </c>
      <c r="E17" s="146">
        <f>'All Years Performance'!HA8</f>
        <v>98.148148148148152</v>
      </c>
      <c r="F17" s="146">
        <f>'All Years Performance'!HB8</f>
        <v>100</v>
      </c>
      <c r="G17" s="146">
        <f>'All Years Performance'!HC8</f>
        <v>97.802197802197796</v>
      </c>
      <c r="H17" s="146">
        <f>'All Years Performance'!HD8</f>
        <v>98.095238095238088</v>
      </c>
      <c r="I17" s="146">
        <f>'All Years Performance'!HE8</f>
        <v>100</v>
      </c>
      <c r="J17" s="146">
        <f>'All Years Performance'!HF8</f>
        <v>100</v>
      </c>
      <c r="K17" s="146">
        <f>'All Years Performance'!HG8</f>
        <v>99.212598425196859</v>
      </c>
      <c r="L17" s="146">
        <f>'All Years Performance'!HH8</f>
        <v>100</v>
      </c>
      <c r="M17" s="146">
        <f>'All Years Performance'!HI8</f>
        <v>100</v>
      </c>
    </row>
    <row r="18" spans="1:14" x14ac:dyDescent="0.35">
      <c r="A18" s="140" t="s">
        <v>104</v>
      </c>
      <c r="B18" s="146">
        <f>'All Years Performance'!HJ8</f>
        <v>100</v>
      </c>
      <c r="C18" s="146">
        <f>'All Years Performance'!HK8</f>
        <v>97.321428571428569</v>
      </c>
      <c r="D18" s="146">
        <f>'All Years Performance'!HL8</f>
        <v>99.074074074074076</v>
      </c>
      <c r="E18" s="146">
        <f>'All Years Performance'!HM8</f>
        <v>98.518518518518519</v>
      </c>
      <c r="F18" s="146">
        <f>'All Years Performance'!HN8</f>
        <v>99.082568807339456</v>
      </c>
      <c r="G18" s="146">
        <f>'All Years Performance'!HO8</f>
        <v>98.113207547169807</v>
      </c>
      <c r="H18" s="146" t="str">
        <f>'All Years Performance'!HP8</f>
        <v xml:space="preserve"> </v>
      </c>
      <c r="I18" s="146" t="str">
        <f>'All Years Performance'!HQ8</f>
        <v xml:space="preserve"> </v>
      </c>
      <c r="J18" s="146" t="str">
        <f>'All Years Performance'!HR8</f>
        <v xml:space="preserve"> </v>
      </c>
      <c r="K18" s="146" t="str">
        <f>'All Years Performance'!HS8</f>
        <v xml:space="preserve"> </v>
      </c>
      <c r="L18" s="146" t="str">
        <f>'All Years Performance'!HT8</f>
        <v xml:space="preserve"> </v>
      </c>
      <c r="M18" s="146" t="str">
        <f>'All Years Performance'!HU8</f>
        <v xml:space="preserve"> </v>
      </c>
      <c r="N18" t="s">
        <v>101</v>
      </c>
    </row>
  </sheetData>
  <phoneticPr fontId="34" type="noConversion"/>
  <pageMargins left="0.7" right="0.7" top="0.75" bottom="0.75" header="0.3" footer="0.3"/>
  <pageSetup paperSize="9" orientation="portrait" verticalDpi="0" r:id="rId1"/>
  <headerFooter>
    <oddHeader>&amp;L&amp;"Calibri"&amp;10&amp;K000000 OFFICIAL&amp;1#_x000D_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All Years Performance</vt:lpstr>
      <vt:lpstr>All Years Summary</vt:lpstr>
      <vt:lpstr>Total received summary</vt:lpstr>
      <vt:lpstr>Response time summary</vt:lpstr>
      <vt:lpstr>'All Years Performance'!Print_Titles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2025-11-03T15:05:00Z</dcterms:created>
  <dcterms:modified xsi:type="dcterms:W3CDTF">2025-11-03T15:05:07Z</dcterms:modified>
  <cp:category/>
  <cp:contentStatus/>
</cp:coreProperties>
</file>