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defaultThemeVersion="124226"/>
  <xr:revisionPtr revIDLastSave="0" documentId="8_{9807E776-C9DA-4D91-BFDD-93FBCA8542C5}" xr6:coauthVersionLast="47" xr6:coauthVersionMax="47" xr10:uidLastSave="{00000000-0000-0000-0000-000000000000}"/>
  <bookViews>
    <workbookView xWindow="-110" yWindow="-110" windowWidth="19420" windowHeight="11500" tabRatio="889" activeTab="1" xr2:uid="{00000000-000D-0000-FFFF-FFFF00000000}"/>
  </bookViews>
  <sheets>
    <sheet name="All Years Performance" sheetId="3" r:id="rId1"/>
    <sheet name="All Years Summary" sheetId="4" r:id="rId2"/>
    <sheet name="Total received summary" sheetId="5" r:id="rId3"/>
    <sheet name="Response time summary" sheetId="6" r:id="rId4"/>
  </sheets>
  <definedNames>
    <definedName name="_xlnm._FilterDatabase" localSheetId="0" hidden="1">'All Years Performance'!$FN$39:$FN$50</definedName>
    <definedName name="_xlnm.Print_Titles" localSheetId="0">'All Years Performance'!$A:$A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4" l="1"/>
  <c r="HM39" i="3"/>
  <c r="M18" i="5"/>
  <c r="L18" i="5"/>
  <c r="K18" i="5"/>
  <c r="J18" i="5"/>
  <c r="I18" i="5"/>
  <c r="H18" i="5"/>
  <c r="G18" i="5"/>
  <c r="F18" i="5"/>
  <c r="E18" i="5"/>
  <c r="E17" i="5"/>
  <c r="D18" i="5"/>
  <c r="C18" i="5"/>
  <c r="B18" i="5"/>
  <c r="R20" i="4"/>
  <c r="R19" i="4"/>
  <c r="R16" i="4"/>
  <c r="R15" i="4"/>
  <c r="R14" i="4"/>
  <c r="R13" i="4"/>
  <c r="R12" i="4"/>
  <c r="R11" i="4"/>
  <c r="R10" i="4"/>
  <c r="R5" i="4"/>
  <c r="Q5" i="4"/>
  <c r="P5" i="4"/>
  <c r="R3" i="4"/>
  <c r="HJ6" i="3"/>
  <c r="HJ8" i="3" s="1"/>
  <c r="B18" i="6" s="1"/>
  <c r="HK6" i="3"/>
  <c r="HK8" i="3" s="1"/>
  <c r="C18" i="6" s="1"/>
  <c r="HL6" i="3"/>
  <c r="HL8" i="3" s="1"/>
  <c r="D18" i="6" s="1"/>
  <c r="HM6" i="3"/>
  <c r="HM8" i="3" s="1"/>
  <c r="E18" i="6" s="1"/>
  <c r="HN6" i="3"/>
  <c r="HN8" i="3" s="1"/>
  <c r="F18" i="6" s="1"/>
  <c r="HO6" i="3"/>
  <c r="HO8" i="3" s="1"/>
  <c r="G18" i="6" s="1"/>
  <c r="HP6" i="3"/>
  <c r="HP8" i="3" s="1"/>
  <c r="H18" i="6" s="1"/>
  <c r="HQ6" i="3"/>
  <c r="HQ8" i="3" s="1"/>
  <c r="I18" i="6" s="1"/>
  <c r="HR6" i="3"/>
  <c r="HR8" i="3" s="1"/>
  <c r="J18" i="6" s="1"/>
  <c r="HS6" i="3"/>
  <c r="HS8" i="3" s="1"/>
  <c r="K18" i="6" s="1"/>
  <c r="HT6" i="3"/>
  <c r="HT8" i="3" s="1"/>
  <c r="L18" i="6" s="1"/>
  <c r="HU6" i="3"/>
  <c r="HU8" i="3" s="1"/>
  <c r="M18" i="6" s="1"/>
  <c r="HJ23" i="3"/>
  <c r="HK23" i="3"/>
  <c r="HL23" i="3"/>
  <c r="HM23" i="3"/>
  <c r="HN23" i="3"/>
  <c r="HO23" i="3"/>
  <c r="HP23" i="3"/>
  <c r="HQ23" i="3"/>
  <c r="HR23" i="3"/>
  <c r="HS23" i="3"/>
  <c r="HT23" i="3"/>
  <c r="HU23" i="3"/>
  <c r="HJ39" i="3"/>
  <c r="HK39" i="3"/>
  <c r="HL39" i="3"/>
  <c r="HN39" i="3"/>
  <c r="HO39" i="3"/>
  <c r="HP39" i="3"/>
  <c r="HQ39" i="3"/>
  <c r="HR39" i="3"/>
  <c r="HS39" i="3"/>
  <c r="HT39" i="3"/>
  <c r="HU39" i="3"/>
  <c r="HB39" i="3"/>
  <c r="GY39" i="3"/>
  <c r="M17" i="5"/>
  <c r="L17" i="5"/>
  <c r="K17" i="5"/>
  <c r="J17" i="5"/>
  <c r="I17" i="5"/>
  <c r="H17" i="5"/>
  <c r="G17" i="5"/>
  <c r="F17" i="5"/>
  <c r="D17" i="5"/>
  <c r="C17" i="5"/>
  <c r="B17" i="5"/>
  <c r="Q20" i="4"/>
  <c r="Q19" i="4"/>
  <c r="Q14" i="4"/>
  <c r="Q16" i="4"/>
  <c r="Q15" i="4"/>
  <c r="Q13" i="4"/>
  <c r="Q12" i="4"/>
  <c r="Q11" i="4"/>
  <c r="Q10" i="4"/>
  <c r="Q3" i="4"/>
  <c r="Q2" i="4"/>
  <c r="HI39" i="3"/>
  <c r="HH39" i="3"/>
  <c r="HG39" i="3"/>
  <c r="HF39" i="3"/>
  <c r="HE39" i="3"/>
  <c r="HD39" i="3"/>
  <c r="HC39" i="3"/>
  <c r="HA39" i="3"/>
  <c r="GZ39" i="3"/>
  <c r="HI23" i="3"/>
  <c r="HH23" i="3"/>
  <c r="HG23" i="3"/>
  <c r="HF23" i="3"/>
  <c r="HE23" i="3"/>
  <c r="HD23" i="3"/>
  <c r="HC23" i="3"/>
  <c r="HB23" i="3"/>
  <c r="HA23" i="3"/>
  <c r="GZ23" i="3"/>
  <c r="GY23" i="3"/>
  <c r="HI6" i="3"/>
  <c r="HI8" i="3" s="1"/>
  <c r="M17" i="6" s="1"/>
  <c r="HH6" i="3"/>
  <c r="HH8" i="3" s="1"/>
  <c r="L17" i="6" s="1"/>
  <c r="HG6" i="3"/>
  <c r="HG8" i="3" s="1"/>
  <c r="K17" i="6" s="1"/>
  <c r="HF6" i="3"/>
  <c r="HF8" i="3" s="1"/>
  <c r="J17" i="6" s="1"/>
  <c r="HE6" i="3"/>
  <c r="HE8" i="3" s="1"/>
  <c r="I17" i="6" s="1"/>
  <c r="HD6" i="3"/>
  <c r="HD8" i="3" s="1"/>
  <c r="H17" i="6" s="1"/>
  <c r="HC6" i="3"/>
  <c r="HC8" i="3" s="1"/>
  <c r="G17" i="6" s="1"/>
  <c r="HB6" i="3"/>
  <c r="HB8" i="3" s="1"/>
  <c r="F17" i="6" s="1"/>
  <c r="HA6" i="3"/>
  <c r="HA8" i="3" s="1"/>
  <c r="E17" i="6" s="1"/>
  <c r="GZ6" i="3"/>
  <c r="GZ8" i="3" s="1"/>
  <c r="D17" i="6" s="1"/>
  <c r="GY6" i="3"/>
  <c r="GY8" i="3" s="1"/>
  <c r="C17" i="6" s="1"/>
  <c r="GX39" i="3"/>
  <c r="GX23" i="3"/>
  <c r="GX6" i="3"/>
  <c r="GX8" i="3" s="1"/>
  <c r="B17" i="6" s="1"/>
  <c r="P6" i="4"/>
  <c r="B16" i="6"/>
  <c r="C16" i="5"/>
  <c r="D16" i="5"/>
  <c r="E16" i="5"/>
  <c r="F16" i="5"/>
  <c r="G16" i="5"/>
  <c r="H16" i="5"/>
  <c r="I16" i="5"/>
  <c r="J16" i="5"/>
  <c r="K16" i="5"/>
  <c r="L16" i="5"/>
  <c r="M16" i="5"/>
  <c r="B16" i="5"/>
  <c r="P20" i="4"/>
  <c r="P19" i="4"/>
  <c r="P13" i="4"/>
  <c r="P11" i="4"/>
  <c r="P12" i="4"/>
  <c r="P14" i="4"/>
  <c r="P15" i="4"/>
  <c r="P16" i="4"/>
  <c r="P10" i="4"/>
  <c r="P3" i="4"/>
  <c r="P2" i="4"/>
  <c r="O6" i="4"/>
  <c r="GW39" i="3"/>
  <c r="GV39" i="3"/>
  <c r="GU39" i="3"/>
  <c r="GT39" i="3"/>
  <c r="GS39" i="3"/>
  <c r="GR39" i="3"/>
  <c r="GQ39" i="3"/>
  <c r="GP39" i="3"/>
  <c r="GO39" i="3"/>
  <c r="GN39" i="3"/>
  <c r="GM39" i="3"/>
  <c r="GL39" i="3"/>
  <c r="GW23" i="3"/>
  <c r="GV23" i="3"/>
  <c r="GU23" i="3"/>
  <c r="GT23" i="3"/>
  <c r="GS23" i="3"/>
  <c r="GR23" i="3"/>
  <c r="GQ23" i="3"/>
  <c r="GP23" i="3"/>
  <c r="GO23" i="3"/>
  <c r="GN23" i="3"/>
  <c r="GM23" i="3"/>
  <c r="GL23" i="3"/>
  <c r="GW6" i="3"/>
  <c r="GW8" i="3" s="1"/>
  <c r="M16" i="6" s="1"/>
  <c r="GV6" i="3"/>
  <c r="GV8" i="3" s="1"/>
  <c r="L16" i="6" s="1"/>
  <c r="GU6" i="3"/>
  <c r="GU8" i="3" s="1"/>
  <c r="K16" i="6" s="1"/>
  <c r="GT6" i="3"/>
  <c r="GT8" i="3" s="1"/>
  <c r="J16" i="6" s="1"/>
  <c r="GS6" i="3"/>
  <c r="GS8" i="3" s="1"/>
  <c r="I16" i="6" s="1"/>
  <c r="GR6" i="3"/>
  <c r="GR8" i="3" s="1"/>
  <c r="H16" i="6" s="1"/>
  <c r="GQ6" i="3"/>
  <c r="GQ8" i="3" s="1"/>
  <c r="G16" i="6" s="1"/>
  <c r="GP6" i="3"/>
  <c r="GP8" i="3" s="1"/>
  <c r="F16" i="6" s="1"/>
  <c r="GO6" i="3"/>
  <c r="GO8" i="3" s="1"/>
  <c r="E16" i="6" s="1"/>
  <c r="GN6" i="3"/>
  <c r="GN8" i="3" s="1"/>
  <c r="D16" i="6" s="1"/>
  <c r="GM6" i="3"/>
  <c r="GM8" i="3" s="1"/>
  <c r="C16" i="6" s="1"/>
  <c r="GL6" i="3"/>
  <c r="GL8" i="3" s="1"/>
  <c r="GI39" i="3"/>
  <c r="C15" i="5"/>
  <c r="O20" i="4"/>
  <c r="O19" i="4"/>
  <c r="O15" i="4"/>
  <c r="O16" i="4"/>
  <c r="O14" i="4"/>
  <c r="O13" i="4"/>
  <c r="O12" i="4"/>
  <c r="O11" i="4"/>
  <c r="O10" i="4"/>
  <c r="O5" i="4"/>
  <c r="O2" i="4"/>
  <c r="O3" i="4"/>
  <c r="D15" i="5"/>
  <c r="E15" i="5"/>
  <c r="B15" i="5"/>
  <c r="G13" i="5"/>
  <c r="K8" i="5"/>
  <c r="L8" i="5"/>
  <c r="M8" i="5"/>
  <c r="C7" i="5"/>
  <c r="D7" i="5"/>
  <c r="E7" i="5"/>
  <c r="F7" i="5"/>
  <c r="G7" i="5"/>
  <c r="H7" i="5"/>
  <c r="I7" i="5"/>
  <c r="B7" i="5"/>
  <c r="C6" i="5"/>
  <c r="D6" i="5"/>
  <c r="E6" i="5"/>
  <c r="F6" i="5"/>
  <c r="G6" i="5"/>
  <c r="H6" i="5"/>
  <c r="I6" i="5"/>
  <c r="J6" i="5"/>
  <c r="K6" i="5"/>
  <c r="L6" i="5"/>
  <c r="M6" i="5"/>
  <c r="B6" i="5"/>
  <c r="C5" i="5"/>
  <c r="D5" i="5"/>
  <c r="E5" i="5"/>
  <c r="F5" i="5"/>
  <c r="G5" i="5"/>
  <c r="H5" i="5"/>
  <c r="I5" i="5"/>
  <c r="J5" i="5"/>
  <c r="K5" i="5"/>
  <c r="L5" i="5"/>
  <c r="M5" i="5"/>
  <c r="B5" i="5"/>
  <c r="M4" i="5"/>
  <c r="C4" i="5"/>
  <c r="D4" i="5"/>
  <c r="E4" i="5"/>
  <c r="F4" i="5"/>
  <c r="G4" i="5"/>
  <c r="H4" i="5"/>
  <c r="I4" i="5"/>
  <c r="J4" i="5"/>
  <c r="K4" i="5"/>
  <c r="L4" i="5"/>
  <c r="B4" i="5"/>
  <c r="C3" i="5"/>
  <c r="D3" i="5"/>
  <c r="E3" i="5"/>
  <c r="F3" i="5"/>
  <c r="G3" i="5"/>
  <c r="H3" i="5"/>
  <c r="I3" i="5"/>
  <c r="J3" i="5"/>
  <c r="K3" i="5"/>
  <c r="L3" i="5"/>
  <c r="M3" i="5"/>
  <c r="B3" i="5"/>
  <c r="C2" i="5"/>
  <c r="D2" i="5"/>
  <c r="E2" i="5"/>
  <c r="F2" i="5"/>
  <c r="G2" i="5"/>
  <c r="H2" i="5"/>
  <c r="I2" i="5"/>
  <c r="J2" i="5"/>
  <c r="K2" i="5"/>
  <c r="L2" i="5"/>
  <c r="M2" i="5"/>
  <c r="B2" i="5"/>
  <c r="I14" i="5"/>
  <c r="J14" i="5"/>
  <c r="K14" i="5"/>
  <c r="L14" i="5"/>
  <c r="M14" i="5"/>
  <c r="N20" i="4"/>
  <c r="N19" i="4"/>
  <c r="N16" i="4"/>
  <c r="N15" i="4"/>
  <c r="N14" i="4"/>
  <c r="N13" i="4"/>
  <c r="N12" i="4"/>
  <c r="N11" i="4"/>
  <c r="M20" i="4"/>
  <c r="M19" i="4"/>
  <c r="N10" i="4"/>
  <c r="N5" i="4"/>
  <c r="M5" i="4"/>
  <c r="N3" i="4"/>
  <c r="N2" i="4"/>
  <c r="R4" i="4" l="1"/>
  <c r="N18" i="5"/>
  <c r="Q4" i="4"/>
  <c r="N17" i="5"/>
  <c r="P4" i="4"/>
  <c r="N16" i="5"/>
  <c r="N2" i="5"/>
  <c r="N3" i="5"/>
  <c r="O4" i="4"/>
  <c r="N15" i="5"/>
  <c r="N6" i="5"/>
  <c r="N5" i="5"/>
  <c r="N4" i="5"/>
  <c r="N4" i="4"/>
  <c r="FZ6" i="3"/>
  <c r="FZ8" i="3" s="1"/>
  <c r="B15" i="6" s="1"/>
  <c r="GA6" i="3"/>
  <c r="GA8" i="3" s="1"/>
  <c r="C15" i="6" s="1"/>
  <c r="GB6" i="3"/>
  <c r="GB8" i="3" s="1"/>
  <c r="D15" i="6" s="1"/>
  <c r="GC6" i="3"/>
  <c r="GC8" i="3" s="1"/>
  <c r="E15" i="6" s="1"/>
  <c r="GD6" i="3"/>
  <c r="GD8" i="3" s="1"/>
  <c r="F15" i="6" s="1"/>
  <c r="GE6" i="3"/>
  <c r="GE8" i="3" s="1"/>
  <c r="G15" i="6" s="1"/>
  <c r="GF6" i="3"/>
  <c r="GF8" i="3" s="1"/>
  <c r="H15" i="6" s="1"/>
  <c r="GG6" i="3"/>
  <c r="GG8" i="3" s="1"/>
  <c r="I15" i="6" s="1"/>
  <c r="GH6" i="3"/>
  <c r="GH8" i="3" s="1"/>
  <c r="J15" i="6" s="1"/>
  <c r="GI6" i="3"/>
  <c r="GI8" i="3" s="1"/>
  <c r="K15" i="6" s="1"/>
  <c r="GJ6" i="3"/>
  <c r="GJ8" i="3" s="1"/>
  <c r="L15" i="6" s="1"/>
  <c r="GK6" i="3"/>
  <c r="GK8" i="3" s="1"/>
  <c r="M15" i="6" s="1"/>
  <c r="FZ23" i="3"/>
  <c r="GA23" i="3"/>
  <c r="GB23" i="3"/>
  <c r="GC23" i="3"/>
  <c r="GD23" i="3"/>
  <c r="GE23" i="3"/>
  <c r="GF23" i="3"/>
  <c r="GG23" i="3"/>
  <c r="GH23" i="3"/>
  <c r="GI23" i="3"/>
  <c r="GJ23" i="3"/>
  <c r="GK23" i="3"/>
  <c r="FZ39" i="3"/>
  <c r="GA39" i="3"/>
  <c r="GB39" i="3"/>
  <c r="GC39" i="3"/>
  <c r="GD39" i="3"/>
  <c r="GE39" i="3"/>
  <c r="GF39" i="3"/>
  <c r="GG39" i="3"/>
  <c r="GH39" i="3"/>
  <c r="GJ39" i="3"/>
  <c r="GK39" i="3"/>
  <c r="FU6" i="3"/>
  <c r="FU8" i="3" s="1"/>
  <c r="I14" i="6" s="1"/>
  <c r="G7" i="4"/>
  <c r="H14" i="5"/>
  <c r="G14" i="5"/>
  <c r="F14" i="5"/>
  <c r="E14" i="5"/>
  <c r="D14" i="5"/>
  <c r="C14" i="5"/>
  <c r="B14" i="5"/>
  <c r="FN6" i="3"/>
  <c r="FN8" i="3" s="1"/>
  <c r="D14" i="6" s="1"/>
  <c r="FN39" i="3"/>
  <c r="FO23" i="3"/>
  <c r="FP23" i="3"/>
  <c r="FQ23" i="3"/>
  <c r="FR23" i="3"/>
  <c r="FS23" i="3"/>
  <c r="FT23" i="3"/>
  <c r="FU23" i="3"/>
  <c r="FV23" i="3"/>
  <c r="FW23" i="3"/>
  <c r="FX23" i="3"/>
  <c r="FY23" i="3"/>
  <c r="FN23" i="3"/>
  <c r="FO6" i="3"/>
  <c r="FO8" i="3" s="1"/>
  <c r="FP6" i="3"/>
  <c r="FP8" i="3" s="1"/>
  <c r="FQ6" i="3"/>
  <c r="FQ8" i="3" s="1"/>
  <c r="E14" i="6" s="1"/>
  <c r="FR6" i="3"/>
  <c r="FR8" i="3" s="1"/>
  <c r="F14" i="6" s="1"/>
  <c r="FS6" i="3"/>
  <c r="FS8" i="3" s="1"/>
  <c r="G14" i="6" s="1"/>
  <c r="FT6" i="3"/>
  <c r="FT8" i="3" s="1"/>
  <c r="FV6" i="3"/>
  <c r="FV8" i="3" s="1"/>
  <c r="J14" i="6" s="1"/>
  <c r="FW6" i="3"/>
  <c r="FW8" i="3" s="1"/>
  <c r="K14" i="6" s="1"/>
  <c r="FX6" i="3"/>
  <c r="FX8" i="3" s="1"/>
  <c r="L14" i="6" s="1"/>
  <c r="FY6" i="3"/>
  <c r="FY8" i="3" s="1"/>
  <c r="M14" i="6" s="1"/>
  <c r="FO39" i="3"/>
  <c r="FP39" i="3"/>
  <c r="FQ39" i="3"/>
  <c r="FR39" i="3"/>
  <c r="FS39" i="3"/>
  <c r="FT39" i="3"/>
  <c r="FU39" i="3"/>
  <c r="FV39" i="3"/>
  <c r="FW39" i="3"/>
  <c r="FX39" i="3"/>
  <c r="FY39" i="3"/>
  <c r="FM12" i="3"/>
  <c r="FM15" i="3"/>
  <c r="FM37" i="3"/>
  <c r="FM4" i="3"/>
  <c r="FM3" i="3"/>
  <c r="M13" i="5" s="1"/>
  <c r="FM21" i="3"/>
  <c r="FM17" i="3"/>
  <c r="FM18" i="3"/>
  <c r="FM16" i="3"/>
  <c r="FM14" i="3"/>
  <c r="FM13" i="3"/>
  <c r="FK12" i="3"/>
  <c r="FK16" i="3"/>
  <c r="FK21" i="3"/>
  <c r="FK23" i="3" s="1"/>
  <c r="FL12" i="3"/>
  <c r="FL4" i="3"/>
  <c r="FL3" i="3"/>
  <c r="L13" i="5" s="1"/>
  <c r="FL22" i="3"/>
  <c r="FL21" i="3"/>
  <c r="FL34" i="3"/>
  <c r="FL18" i="3"/>
  <c r="FL17" i="3"/>
  <c r="FL16" i="3"/>
  <c r="FL15" i="3"/>
  <c r="FL14" i="3"/>
  <c r="FL13" i="3"/>
  <c r="FL5" i="3"/>
  <c r="FK4" i="3"/>
  <c r="FK3" i="3"/>
  <c r="K13" i="5" s="1"/>
  <c r="FK34" i="3"/>
  <c r="FK18" i="3"/>
  <c r="FK17" i="3"/>
  <c r="FK14" i="3"/>
  <c r="FK13" i="3"/>
  <c r="FK5" i="3"/>
  <c r="FJ12" i="3"/>
  <c r="FJ5" i="3"/>
  <c r="FJ4" i="3"/>
  <c r="FJ3" i="3"/>
  <c r="J13" i="5" s="1"/>
  <c r="FJ14" i="3"/>
  <c r="FJ34" i="3"/>
  <c r="FJ22" i="3"/>
  <c r="FJ21" i="3"/>
  <c r="FJ23" i="3" s="1" a="1"/>
  <c r="FJ23" i="3" s="1"/>
  <c r="FJ18" i="3"/>
  <c r="FJ17" i="3"/>
  <c r="M15" i="4" s="1"/>
  <c r="FJ16" i="3"/>
  <c r="FJ15" i="3"/>
  <c r="FJ13" i="3"/>
  <c r="ED23" i="3"/>
  <c r="EE23" i="3"/>
  <c r="EF23" i="3"/>
  <c r="EG23" i="3"/>
  <c r="EH23" i="3"/>
  <c r="EI23" i="3"/>
  <c r="EJ23" i="3"/>
  <c r="EK23" i="3"/>
  <c r="EL23" i="3"/>
  <c r="EM23" i="3"/>
  <c r="EN23" i="3"/>
  <c r="EO23" i="3"/>
  <c r="EP23" i="3"/>
  <c r="EQ23" i="3"/>
  <c r="ER23" i="3"/>
  <c r="ES23" i="3"/>
  <c r="ET23" i="3"/>
  <c r="EU23" i="3"/>
  <c r="EV23" i="3"/>
  <c r="EW23" i="3"/>
  <c r="EX23" i="3"/>
  <c r="EY23" i="3"/>
  <c r="EZ23" i="3"/>
  <c r="FA23" i="3"/>
  <c r="FB23" i="3"/>
  <c r="FC23" i="3"/>
  <c r="FD23" i="3"/>
  <c r="FE23" i="3"/>
  <c r="FF23" i="3"/>
  <c r="FG23" i="3"/>
  <c r="M16" i="4" l="1"/>
  <c r="N14" i="5"/>
  <c r="M11" i="4"/>
  <c r="H14" i="6"/>
  <c r="FL23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J39" i="3"/>
  <c r="FK39" i="3"/>
  <c r="FL39" i="3"/>
  <c r="FM39" i="3"/>
  <c r="EC39" i="3"/>
  <c r="DV39" i="3"/>
  <c r="DW39" i="3"/>
  <c r="DX39" i="3"/>
  <c r="DY39" i="3"/>
  <c r="DZ39" i="3"/>
  <c r="EA39" i="3"/>
  <c r="EB39" i="3"/>
  <c r="DP39" i="3"/>
  <c r="DQ39" i="3"/>
  <c r="DT39" i="3"/>
  <c r="FI34" i="3"/>
  <c r="FI39" i="3" s="1"/>
  <c r="FI13" i="3"/>
  <c r="FI12" i="3"/>
  <c r="FI5" i="3"/>
  <c r="FI4" i="3"/>
  <c r="FI3" i="3"/>
  <c r="I13" i="5" s="1"/>
  <c r="FI23" i="3"/>
  <c r="FH12" i="3"/>
  <c r="FH4" i="3"/>
  <c r="FH3" i="3"/>
  <c r="H13" i="5" s="1"/>
  <c r="FH23" i="3"/>
  <c r="DY4" i="3" l="1"/>
  <c r="DY3" i="3"/>
  <c r="I12" i="5" s="1"/>
  <c r="DY12" i="3"/>
  <c r="DW3" i="3"/>
  <c r="G12" i="5" s="1"/>
  <c r="DW15" i="3"/>
  <c r="DW12" i="3"/>
  <c r="DW4" i="3"/>
  <c r="DZ4" i="3"/>
  <c r="DZ6" i="3" s="1"/>
  <c r="FG12" i="3"/>
  <c r="FG4" i="3"/>
  <c r="FG5" i="3"/>
  <c r="FF4" i="3"/>
  <c r="FD4" i="3"/>
  <c r="FC4" i="3"/>
  <c r="FB4" i="3"/>
  <c r="EA4" i="3"/>
  <c r="EA6" i="3" s="1"/>
  <c r="DX4" i="3"/>
  <c r="DU4" i="3"/>
  <c r="DV4" i="3"/>
  <c r="EB23" i="3" l="1"/>
  <c r="EB12" i="3"/>
  <c r="EB4" i="3"/>
  <c r="EB6" i="3" s="1"/>
  <c r="EB3" i="3"/>
  <c r="L12" i="5" s="1"/>
  <c r="EA23" i="3"/>
  <c r="EA12" i="3"/>
  <c r="EA3" i="3"/>
  <c r="K12" i="5" s="1"/>
  <c r="FG13" i="3"/>
  <c r="M13" i="4" s="1"/>
  <c r="FG14" i="3"/>
  <c r="FF12" i="3"/>
  <c r="FF3" i="3"/>
  <c r="F13" i="5" s="1"/>
  <c r="FE16" i="3"/>
  <c r="M14" i="4" s="1"/>
  <c r="FE12" i="3"/>
  <c r="FE4" i="3"/>
  <c r="M3" i="4" s="1"/>
  <c r="FE3" i="3"/>
  <c r="E13" i="5" s="1"/>
  <c r="FD14" i="3"/>
  <c r="FD12" i="3"/>
  <c r="FD5" i="3"/>
  <c r="FD3" i="3"/>
  <c r="D13" i="5" s="1"/>
  <c r="FC14" i="3"/>
  <c r="FC12" i="3"/>
  <c r="FC3" i="3"/>
  <c r="C13" i="5" s="1"/>
  <c r="FB12" i="3"/>
  <c r="FB5" i="3"/>
  <c r="EC12" i="3"/>
  <c r="EC4" i="3"/>
  <c r="EC3" i="3"/>
  <c r="M12" i="5" s="1"/>
  <c r="EC23" i="3"/>
  <c r="M12" i="4" l="1"/>
  <c r="M10" i="4"/>
  <c r="EB8" i="3"/>
  <c r="EA8" i="3"/>
  <c r="FB3" i="3"/>
  <c r="FL6" i="3"/>
  <c r="FL8" i="3" s="1"/>
  <c r="FK6" i="3"/>
  <c r="FK8" i="3" s="1"/>
  <c r="FG6" i="3"/>
  <c r="FG8" i="3" s="1"/>
  <c r="FD6" i="3"/>
  <c r="FD8" i="3" s="1"/>
  <c r="FC6" i="3"/>
  <c r="FC8" i="3" s="1"/>
  <c r="FB6" i="3"/>
  <c r="FM6" i="3"/>
  <c r="FM8" i="3" s="1"/>
  <c r="FJ6" i="3"/>
  <c r="FI6" i="3"/>
  <c r="FI8" i="3" s="1"/>
  <c r="FH6" i="3"/>
  <c r="FF6" i="3"/>
  <c r="FE6" i="3"/>
  <c r="FE8" i="3" s="1"/>
  <c r="M2" i="4" l="1"/>
  <c r="M4" i="4" s="1"/>
  <c r="B13" i="5"/>
  <c r="N13" i="5" s="1"/>
  <c r="FB8" i="3"/>
  <c r="FJ8" i="3"/>
  <c r="FF8" i="3"/>
  <c r="FH8" i="3"/>
  <c r="DZ3" i="3" l="1"/>
  <c r="J12" i="5" s="1"/>
  <c r="DZ12" i="3"/>
  <c r="DX12" i="3" l="1"/>
  <c r="DX3" i="3" l="1"/>
  <c r="H12" i="5" s="1"/>
  <c r="DV12" i="3" l="1"/>
  <c r="DV3" i="3"/>
  <c r="F12" i="5" s="1"/>
  <c r="DU34" i="3" l="1"/>
  <c r="DU39" i="3" s="1"/>
  <c r="DU16" i="3"/>
  <c r="DU13" i="3"/>
  <c r="DU12" i="3"/>
  <c r="DU3" i="3"/>
  <c r="E12" i="5" s="1"/>
  <c r="L20" i="4" l="1"/>
  <c r="L19" i="4"/>
  <c r="L16" i="4"/>
  <c r="L15" i="4"/>
  <c r="L14" i="4"/>
  <c r="L12" i="4"/>
  <c r="L11" i="4"/>
  <c r="DT12" i="3" l="1"/>
  <c r="DT4" i="3"/>
  <c r="DT3" i="3"/>
  <c r="D12" i="5" s="1"/>
  <c r="DR4" i="3"/>
  <c r="DR5" i="3"/>
  <c r="DS27" i="3" l="1"/>
  <c r="DS39" i="3" s="1"/>
  <c r="DS13" i="3"/>
  <c r="DS12" i="3"/>
  <c r="DS4" i="3"/>
  <c r="L3" i="4" s="1"/>
  <c r="DS3" i="3"/>
  <c r="C12" i="5" s="1"/>
  <c r="DR36" i="3"/>
  <c r="DR39" i="3" s="1"/>
  <c r="DR3" i="3"/>
  <c r="DR12" i="3"/>
  <c r="DR13" i="3"/>
  <c r="L10" i="4" l="1"/>
  <c r="L2" i="4"/>
  <c r="L4" i="4" s="1"/>
  <c r="B12" i="5"/>
  <c r="N12" i="5" s="1"/>
  <c r="L13" i="4"/>
  <c r="K20" i="4"/>
  <c r="K19" i="4"/>
  <c r="K16" i="4"/>
  <c r="K15" i="4"/>
  <c r="DP21" i="3"/>
  <c r="DP14" i="3"/>
  <c r="DP12" i="3"/>
  <c r="DP13" i="3"/>
  <c r="K13" i="4" s="1"/>
  <c r="DP4" i="3"/>
  <c r="DP3" i="3"/>
  <c r="L11" i="5" l="1"/>
  <c r="U8" i="4"/>
  <c r="DQ4" i="3"/>
  <c r="DQ14" i="3" l="1"/>
  <c r="K12" i="4" s="1"/>
  <c r="DQ12" i="3"/>
  <c r="DQ5" i="3"/>
  <c r="DQ3" i="3"/>
  <c r="M11" i="5" s="1"/>
  <c r="DO6" i="3" l="1"/>
  <c r="EG8" i="3"/>
  <c r="EK8" i="3"/>
  <c r="EG6" i="3"/>
  <c r="EH6" i="3"/>
  <c r="EH8" i="3" s="1"/>
  <c r="EK6" i="3"/>
  <c r="EL6" i="3"/>
  <c r="EL8" i="3" s="1"/>
  <c r="ED6" i="3"/>
  <c r="EE6" i="3"/>
  <c r="EF6" i="3"/>
  <c r="EF8" i="3" s="1"/>
  <c r="EI6" i="3"/>
  <c r="EJ6" i="3"/>
  <c r="EJ8" i="3" s="1"/>
  <c r="EM6" i="3"/>
  <c r="ED8" i="3"/>
  <c r="EE8" i="3"/>
  <c r="EI8" i="3"/>
  <c r="EM8" i="3"/>
  <c r="EN6" i="3"/>
  <c r="EO6" i="3"/>
  <c r="EP6" i="3"/>
  <c r="EQ6" i="3"/>
  <c r="ER6" i="3"/>
  <c r="ES6" i="3"/>
  <c r="ET6" i="3"/>
  <c r="EU6" i="3"/>
  <c r="EV6" i="3"/>
  <c r="EW6" i="3"/>
  <c r="EX6" i="3"/>
  <c r="EY6" i="3"/>
  <c r="EZ6" i="3"/>
  <c r="FA6" i="3"/>
  <c r="EN8" i="3"/>
  <c r="EO8" i="3"/>
  <c r="EP8" i="3"/>
  <c r="EQ8" i="3"/>
  <c r="ER8" i="3"/>
  <c r="ES8" i="3"/>
  <c r="ET8" i="3"/>
  <c r="EU8" i="3"/>
  <c r="EV8" i="3"/>
  <c r="EW8" i="3"/>
  <c r="EX8" i="3"/>
  <c r="EY8" i="3"/>
  <c r="EZ8" i="3"/>
  <c r="FA8" i="3"/>
  <c r="DS6" i="3"/>
  <c r="DS8" i="3" s="1"/>
  <c r="DT6" i="3"/>
  <c r="DT8" i="3" s="1"/>
  <c r="DU6" i="3"/>
  <c r="DU8" i="3" s="1"/>
  <c r="DV6" i="3"/>
  <c r="DV8" i="3" s="1"/>
  <c r="DW6" i="3"/>
  <c r="DW8" i="3" s="1"/>
  <c r="DX6" i="3"/>
  <c r="DX8" i="3" s="1"/>
  <c r="DY6" i="3"/>
  <c r="DZ8" i="3"/>
  <c r="EC6" i="3"/>
  <c r="EC8" i="3" s="1"/>
  <c r="DY8" i="3"/>
  <c r="DR23" i="3"/>
  <c r="DS23" i="3"/>
  <c r="DT23" i="3"/>
  <c r="DU23" i="3"/>
  <c r="DV23" i="3"/>
  <c r="DW23" i="3"/>
  <c r="DX23" i="3"/>
  <c r="DY23" i="3"/>
  <c r="DZ23" i="3"/>
  <c r="DQ6" i="3"/>
  <c r="DQ8" i="3" s="1"/>
  <c r="M11" i="6" s="1"/>
  <c r="DQ23" i="3"/>
  <c r="DO12" i="3" l="1"/>
  <c r="DO3" i="3"/>
  <c r="CS4" i="3" l="1"/>
  <c r="CT4" i="3"/>
  <c r="CU4" i="3"/>
  <c r="CV4" i="3"/>
  <c r="CW4" i="3"/>
  <c r="CX4" i="3"/>
  <c r="CY4" i="3"/>
  <c r="CZ4" i="3"/>
  <c r="DA4" i="3"/>
  <c r="DL4" i="3"/>
  <c r="DN4" i="3"/>
  <c r="K11" i="5" l="1"/>
  <c r="DO39" i="3" l="1"/>
  <c r="DN39" i="3"/>
  <c r="DM39" i="3"/>
  <c r="DL39" i="3"/>
  <c r="DK39" i="3"/>
  <c r="DO8" i="3"/>
  <c r="K11" i="6" s="1"/>
  <c r="DN6" i="3"/>
  <c r="DL6" i="3"/>
  <c r="DH6" i="3"/>
  <c r="DL23" i="3"/>
  <c r="DK23" i="3"/>
  <c r="DN12" i="3" l="1"/>
  <c r="DN3" i="3"/>
  <c r="J11" i="5" s="1"/>
  <c r="DM12" i="3"/>
  <c r="DM4" i="3"/>
  <c r="DM6" i="3" s="1"/>
  <c r="DM3" i="3"/>
  <c r="DL12" i="3"/>
  <c r="DL3" i="3"/>
  <c r="H11" i="5" s="1"/>
  <c r="I11" i="5" l="1"/>
  <c r="DM8" i="3"/>
  <c r="I11" i="6" s="1"/>
  <c r="DL8" i="3"/>
  <c r="H11" i="6" s="1"/>
  <c r="DK3" i="3"/>
  <c r="DJ4" i="3" l="1"/>
  <c r="DM23" i="3"/>
  <c r="DK12" i="3" l="1"/>
  <c r="DK4" i="3"/>
  <c r="DJ12" i="3"/>
  <c r="DJ3" i="3"/>
  <c r="CZ39" i="3"/>
  <c r="DA39" i="3"/>
  <c r="DB39" i="3"/>
  <c r="DC39" i="3"/>
  <c r="DD39" i="3"/>
  <c r="DE39" i="3"/>
  <c r="CY39" i="3"/>
  <c r="DG39" i="3"/>
  <c r="DH39" i="3"/>
  <c r="DI39" i="3"/>
  <c r="DJ39" i="3"/>
  <c r="DF39" i="3"/>
  <c r="DI12" i="3"/>
  <c r="DI3" i="3"/>
  <c r="DI5" i="3"/>
  <c r="DI4" i="3"/>
  <c r="K3" i="4" l="1"/>
  <c r="F11" i="5"/>
  <c r="E11" i="5"/>
  <c r="G11" i="5"/>
  <c r="DN8" i="3"/>
  <c r="J11" i="6" s="1"/>
  <c r="DP6" i="3"/>
  <c r="DP8" i="3" s="1"/>
  <c r="L11" i="6" s="1"/>
  <c r="DN23" i="3"/>
  <c r="DO23" i="3"/>
  <c r="DP23" i="3"/>
  <c r="DK6" i="3"/>
  <c r="DK8" i="3" s="1"/>
  <c r="G11" i="6" s="1"/>
  <c r="DH12" i="3" l="1"/>
  <c r="DH3" i="3"/>
  <c r="DG12" i="3"/>
  <c r="DG16" i="3"/>
  <c r="DG15" i="3"/>
  <c r="K11" i="4" s="1"/>
  <c r="DG3" i="3"/>
  <c r="C11" i="5" s="1"/>
  <c r="D11" i="5" l="1"/>
  <c r="DH8" i="3"/>
  <c r="D11" i="6" s="1"/>
  <c r="DJ23" i="3"/>
  <c r="DJ6" i="3"/>
  <c r="DI23" i="3"/>
  <c r="DI6" i="3"/>
  <c r="DH23" i="3"/>
  <c r="DJ8" i="3" l="1"/>
  <c r="F11" i="6" s="1"/>
  <c r="DI8" i="3"/>
  <c r="E11" i="6" s="1"/>
  <c r="DC16" i="3"/>
  <c r="DC12" i="3"/>
  <c r="DC3" i="3"/>
  <c r="K10" i="5" s="1"/>
  <c r="DF16" i="3"/>
  <c r="K14" i="4" s="1"/>
  <c r="DF12" i="3"/>
  <c r="K10" i="4" s="1"/>
  <c r="DF3" i="3"/>
  <c r="K2" i="4" s="1"/>
  <c r="DE15" i="3"/>
  <c r="DE12" i="3"/>
  <c r="DE5" i="3"/>
  <c r="DE3" i="3"/>
  <c r="M10" i="5" s="1"/>
  <c r="K4" i="4" l="1"/>
  <c r="B11" i="5"/>
  <c r="N11" i="5" s="1"/>
  <c r="DG23" i="3"/>
  <c r="DG6" i="3"/>
  <c r="DG8" i="3" s="1"/>
  <c r="C11" i="6" s="1"/>
  <c r="DF23" i="3"/>
  <c r="DF6" i="3"/>
  <c r="DF8" i="3" s="1"/>
  <c r="B11" i="6" s="1"/>
  <c r="DD16" i="3"/>
  <c r="DD12" i="3"/>
  <c r="DD4" i="3"/>
  <c r="DD3" i="3"/>
  <c r="L10" i="5" s="1"/>
  <c r="DB3" i="3" l="1"/>
  <c r="J10" i="5" s="1"/>
  <c r="J11" i="4" l="1"/>
  <c r="J20" i="4"/>
  <c r="J19" i="4"/>
  <c r="J15" i="4"/>
  <c r="J16" i="4"/>
  <c r="DA12" i="3" l="1"/>
  <c r="DA3" i="3"/>
  <c r="I10" i="5" s="1"/>
  <c r="DB12" i="3"/>
  <c r="DB4" i="3"/>
  <c r="DB6" i="3" l="1"/>
  <c r="DB8" i="3" s="1"/>
  <c r="J10" i="6" s="1"/>
  <c r="CZ14" i="3" l="1"/>
  <c r="J12" i="4" s="1"/>
  <c r="CZ13" i="3"/>
  <c r="CZ12" i="3"/>
  <c r="CZ3" i="3"/>
  <c r="H10" i="5" s="1"/>
  <c r="CY12" i="3"/>
  <c r="CY3" i="3"/>
  <c r="G10" i="5" s="1"/>
  <c r="CX12" i="3"/>
  <c r="CX3" i="3"/>
  <c r="F10" i="5" s="1"/>
  <c r="CW16" i="3" l="1"/>
  <c r="CW12" i="3"/>
  <c r="CW5" i="3"/>
  <c r="CW3" i="3"/>
  <c r="E10" i="5" s="1"/>
  <c r="CW6" i="3" l="1"/>
  <c r="CW8" i="3" s="1"/>
  <c r="E10" i="6" s="1"/>
  <c r="CX6" i="3"/>
  <c r="CX8" i="3" s="1"/>
  <c r="F10" i="6" s="1"/>
  <c r="CY6" i="3"/>
  <c r="CY8" i="3" s="1"/>
  <c r="G10" i="6" s="1"/>
  <c r="CZ6" i="3"/>
  <c r="CZ8" i="3" s="1"/>
  <c r="H10" i="6" s="1"/>
  <c r="DA6" i="3"/>
  <c r="DA8" i="3" s="1"/>
  <c r="I10" i="6" s="1"/>
  <c r="DC6" i="3"/>
  <c r="DC8" i="3" s="1"/>
  <c r="K10" i="6" s="1"/>
  <c r="DD6" i="3"/>
  <c r="DD8" i="3" s="1"/>
  <c r="L10" i="6" s="1"/>
  <c r="DE6" i="3"/>
  <c r="DE8" i="3" s="1"/>
  <c r="M10" i="6" s="1"/>
  <c r="CU34" i="3"/>
  <c r="CV12" i="3"/>
  <c r="CU13" i="3"/>
  <c r="J13" i="4" s="1"/>
  <c r="CU12" i="3"/>
  <c r="CT16" i="3"/>
  <c r="J14" i="4" s="1"/>
  <c r="CT12" i="3"/>
  <c r="CV3" i="3"/>
  <c r="D10" i="5" s="1"/>
  <c r="CU3" i="3"/>
  <c r="C10" i="5" s="1"/>
  <c r="CT3" i="3"/>
  <c r="B10" i="5" s="1"/>
  <c r="N10" i="5" l="1"/>
  <c r="J2" i="4"/>
  <c r="CU6" i="3"/>
  <c r="CU8" i="3" s="1"/>
  <c r="C10" i="6" s="1"/>
  <c r="CV6" i="3"/>
  <c r="CV8" i="3" s="1"/>
  <c r="D10" i="6" s="1"/>
  <c r="J3" i="4"/>
  <c r="J10" i="4"/>
  <c r="CT6" i="3"/>
  <c r="CT8" i="3" s="1"/>
  <c r="B10" i="6" s="1"/>
  <c r="CR39" i="3"/>
  <c r="J4" i="4" l="1"/>
  <c r="CS12" i="3"/>
  <c r="CS3" i="3"/>
  <c r="CS26" i="3" l="1"/>
  <c r="CS39" i="3" s="1"/>
  <c r="CS13" i="3"/>
  <c r="CQ3" i="3" l="1"/>
  <c r="C9" i="5" l="1"/>
  <c r="D9" i="5"/>
  <c r="E9" i="5"/>
  <c r="F9" i="5"/>
  <c r="G9" i="5"/>
  <c r="K9" i="5"/>
  <c r="M9" i="5"/>
  <c r="B9" i="5"/>
  <c r="CS6" i="3"/>
  <c r="CS8" i="3" s="1"/>
  <c r="M9" i="6" s="1"/>
  <c r="CH6" i="3"/>
  <c r="CH8" i="3" s="1"/>
  <c r="B9" i="6" s="1"/>
  <c r="CI6" i="3"/>
  <c r="CI8" i="3" s="1"/>
  <c r="C9" i="6" s="1"/>
  <c r="CJ6" i="3"/>
  <c r="CJ8" i="3" s="1"/>
  <c r="D9" i="6" s="1"/>
  <c r="CK6" i="3"/>
  <c r="CK8" i="3" s="1"/>
  <c r="E9" i="6" s="1"/>
  <c r="CL6" i="3"/>
  <c r="CL8" i="3" s="1"/>
  <c r="F9" i="6" s="1"/>
  <c r="CM6" i="3"/>
  <c r="CM8" i="3" s="1"/>
  <c r="G9" i="6" s="1"/>
  <c r="CR4" i="3"/>
  <c r="CR16" i="3"/>
  <c r="CR12" i="3"/>
  <c r="CR3" i="3"/>
  <c r="L9" i="5" s="1"/>
  <c r="CR14" i="3"/>
  <c r="CR13" i="3"/>
  <c r="CR5" i="3"/>
  <c r="CQ12" i="3"/>
  <c r="CQ4" i="3"/>
  <c r="CQ34" i="3"/>
  <c r="CQ22" i="3"/>
  <c r="CQ21" i="3"/>
  <c r="CQ17" i="3"/>
  <c r="CQ16" i="3"/>
  <c r="CQ15" i="3"/>
  <c r="CQ14" i="3"/>
  <c r="CQ13" i="3"/>
  <c r="CQ5" i="3"/>
  <c r="CP12" i="3"/>
  <c r="CP15" i="3"/>
  <c r="CP4" i="3"/>
  <c r="CP6" i="3" s="1"/>
  <c r="CP3" i="3"/>
  <c r="CO12" i="3"/>
  <c r="CO4" i="3"/>
  <c r="CO3" i="3"/>
  <c r="I9" i="5" s="1"/>
  <c r="CO5" i="3"/>
  <c r="CO38" i="3"/>
  <c r="CO37" i="3"/>
  <c r="CO34" i="3"/>
  <c r="CO6" i="3" l="1"/>
  <c r="CO8" i="3" s="1"/>
  <c r="I9" i="6" s="1"/>
  <c r="CR6" i="3"/>
  <c r="CR8" i="3" s="1"/>
  <c r="L9" i="6" s="1"/>
  <c r="CP8" i="3"/>
  <c r="J9" i="6" s="1"/>
  <c r="J9" i="5"/>
  <c r="CQ6" i="3"/>
  <c r="CQ8" i="3" s="1"/>
  <c r="K9" i="6" s="1"/>
  <c r="CO22" i="3"/>
  <c r="CO21" i="3"/>
  <c r="CO18" i="3"/>
  <c r="CO17" i="3"/>
  <c r="CO16" i="3"/>
  <c r="CO15" i="3"/>
  <c r="CO14" i="3"/>
  <c r="CO13" i="3"/>
  <c r="BJ39" i="3" l="1"/>
  <c r="BK39" i="3"/>
  <c r="BL39" i="3"/>
  <c r="BM39" i="3"/>
  <c r="BN39" i="3"/>
  <c r="BO39" i="3"/>
  <c r="BP39" i="3"/>
  <c r="BQ39" i="3"/>
  <c r="BR39" i="3"/>
  <c r="BS39" i="3"/>
  <c r="BT39" i="3"/>
  <c r="BU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N39" i="3"/>
  <c r="O39" i="3"/>
  <c r="P39" i="3"/>
  <c r="Q39" i="3"/>
  <c r="R39" i="3"/>
  <c r="S39" i="3"/>
  <c r="T39" i="3"/>
  <c r="U39" i="3"/>
  <c r="V39" i="3"/>
  <c r="W39" i="3"/>
  <c r="X39" i="3"/>
  <c r="Y39" i="3"/>
  <c r="C39" i="3"/>
  <c r="D39" i="3"/>
  <c r="E39" i="3"/>
  <c r="F39" i="3"/>
  <c r="G39" i="3"/>
  <c r="H39" i="3"/>
  <c r="I39" i="3"/>
  <c r="J39" i="3"/>
  <c r="K39" i="3"/>
  <c r="L39" i="3"/>
  <c r="M39" i="3"/>
  <c r="B39" i="3"/>
  <c r="BV39" i="3"/>
  <c r="BW39" i="3"/>
  <c r="BX39" i="3"/>
  <c r="BY39" i="3"/>
  <c r="BZ39" i="3"/>
  <c r="CA39" i="3"/>
  <c r="CB39" i="3"/>
  <c r="CD39" i="3"/>
  <c r="CE39" i="3"/>
  <c r="CF39" i="3"/>
  <c r="CG39" i="3"/>
  <c r="CH39" i="3"/>
  <c r="CI39" i="3"/>
  <c r="CJ39" i="3"/>
  <c r="CK39" i="3"/>
  <c r="CL39" i="3"/>
  <c r="CM39" i="3"/>
  <c r="CO39" i="3"/>
  <c r="CN39" i="3"/>
  <c r="CN23" i="3"/>
  <c r="CN4" i="3"/>
  <c r="CN6" i="3" s="1"/>
  <c r="CN3" i="3"/>
  <c r="CN8" i="3" l="1"/>
  <c r="H9" i="6" s="1"/>
  <c r="H9" i="5"/>
  <c r="N9" i="5" s="1"/>
  <c r="CT23" i="3"/>
  <c r="CU23" i="3"/>
  <c r="CV23" i="3"/>
  <c r="CW23" i="3"/>
  <c r="CX23" i="3"/>
  <c r="CY23" i="3"/>
  <c r="CZ23" i="3"/>
  <c r="DA23" i="3"/>
  <c r="DB23" i="3"/>
  <c r="DC23" i="3"/>
  <c r="DD23" i="3"/>
  <c r="DE23" i="3"/>
  <c r="CT39" i="3"/>
  <c r="CU39" i="3"/>
  <c r="CV39" i="3"/>
  <c r="CW39" i="3"/>
  <c r="CX39" i="3"/>
  <c r="I20" i="4"/>
  <c r="I19" i="4"/>
  <c r="I16" i="4"/>
  <c r="I15" i="4"/>
  <c r="I14" i="4"/>
  <c r="I13" i="4"/>
  <c r="I12" i="4"/>
  <c r="I11" i="4"/>
  <c r="I10" i="4"/>
  <c r="I3" i="4"/>
  <c r="I2" i="4"/>
  <c r="I4" i="4" l="1"/>
  <c r="CP39" i="3"/>
  <c r="CQ39" i="3"/>
  <c r="CR23" i="3"/>
  <c r="CS23" i="3"/>
  <c r="CQ23" i="3"/>
  <c r="CK23" i="3"/>
  <c r="CL23" i="3"/>
  <c r="CM23" i="3"/>
  <c r="CO23" i="3"/>
  <c r="CP23" i="3"/>
  <c r="CH23" i="3" l="1"/>
  <c r="CI23" i="3"/>
  <c r="CJ23" i="3"/>
  <c r="CD12" i="3" l="1"/>
  <c r="CD3" i="3" l="1"/>
  <c r="J8" i="5" s="1"/>
  <c r="CC14" i="3" l="1"/>
  <c r="CC16" i="3"/>
  <c r="CC15" i="3"/>
  <c r="CC13" i="3"/>
  <c r="CC34" i="3"/>
  <c r="CC39" i="3" s="1"/>
  <c r="CC4" i="3"/>
  <c r="CC12" i="3"/>
  <c r="CC3" i="3"/>
  <c r="I8" i="5" s="1"/>
  <c r="BY4" i="3" l="1"/>
  <c r="CB4" i="3" l="1"/>
  <c r="CB14" i="3"/>
  <c r="CB12" i="3"/>
  <c r="CB3" i="3"/>
  <c r="H8" i="5" s="1"/>
  <c r="CB5" i="3"/>
  <c r="CC8" i="3" l="1"/>
  <c r="CD8" i="3"/>
  <c r="CE8" i="3"/>
  <c r="K8" i="6" s="1"/>
  <c r="CF8" i="3"/>
  <c r="L8" i="6" s="1"/>
  <c r="CG8" i="3"/>
  <c r="M8" i="6" s="1"/>
  <c r="CB8" i="3"/>
  <c r="CA14" i="3"/>
  <c r="CA12" i="3"/>
  <c r="CA5" i="3"/>
  <c r="CA4" i="3"/>
  <c r="CA3" i="3"/>
  <c r="G8" i="5" s="1"/>
  <c r="CA18" i="3"/>
  <c r="CA17" i="3"/>
  <c r="CA16" i="3"/>
  <c r="CA15" i="3"/>
  <c r="CA13" i="3"/>
  <c r="BZ4" i="3"/>
  <c r="BZ5" i="3"/>
  <c r="BZ14" i="3"/>
  <c r="BZ13" i="3"/>
  <c r="BZ12" i="3"/>
  <c r="BZ22" i="3"/>
  <c r="BZ23" i="3" s="1"/>
  <c r="BZ3" i="3"/>
  <c r="F8" i="5" s="1"/>
  <c r="CA23" i="3"/>
  <c r="CB23" i="3"/>
  <c r="CC23" i="3"/>
  <c r="CD23" i="3"/>
  <c r="CE23" i="3"/>
  <c r="CF23" i="3"/>
  <c r="CG23" i="3"/>
  <c r="BY16" i="3"/>
  <c r="BY15" i="3"/>
  <c r="BY14" i="3"/>
  <c r="BY13" i="3"/>
  <c r="BY12" i="3"/>
  <c r="BY18" i="3"/>
  <c r="BY17" i="3"/>
  <c r="BY5" i="3"/>
  <c r="BY3" i="3"/>
  <c r="E8" i="5" s="1"/>
  <c r="CA8" i="3" l="1"/>
  <c r="BZ8" i="3"/>
  <c r="H20" i="4"/>
  <c r="H19" i="4"/>
  <c r="H16" i="4"/>
  <c r="H15" i="4"/>
  <c r="H13" i="4"/>
  <c r="H12" i="4"/>
  <c r="H11" i="4"/>
  <c r="E11" i="4"/>
  <c r="E10" i="4"/>
  <c r="B16" i="4"/>
  <c r="B15" i="4"/>
  <c r="C16" i="4"/>
  <c r="C15" i="4"/>
  <c r="D16" i="4"/>
  <c r="D15" i="4"/>
  <c r="E16" i="4"/>
  <c r="E15" i="4"/>
  <c r="F16" i="4"/>
  <c r="F15" i="4"/>
  <c r="G16" i="4"/>
  <c r="G15" i="4"/>
  <c r="G11" i="4"/>
  <c r="BX4" i="3" l="1"/>
  <c r="F2" i="4" l="1"/>
  <c r="G6" i="4"/>
  <c r="BV3" i="3"/>
  <c r="B8" i="5" s="1"/>
  <c r="BV9" i="3"/>
  <c r="BW9" i="3"/>
  <c r="BX12" i="3"/>
  <c r="G20" i="4"/>
  <c r="BW12" i="3" l="1"/>
  <c r="BW4" i="3"/>
  <c r="H3" i="4" s="1"/>
  <c r="BW3" i="3"/>
  <c r="C8" i="5" s="1"/>
  <c r="BX3" i="3"/>
  <c r="D8" i="5" s="1"/>
  <c r="BV16" i="3"/>
  <c r="H14" i="4" s="1"/>
  <c r="BV12" i="3"/>
  <c r="N8" i="5" l="1"/>
  <c r="H2" i="4"/>
  <c r="H4" i="4" s="1"/>
  <c r="H10" i="4"/>
  <c r="BU14" i="3"/>
  <c r="BU12" i="3"/>
  <c r="BU4" i="3"/>
  <c r="BU3" i="3"/>
  <c r="M7" i="5" s="1"/>
  <c r="BU5" i="3"/>
  <c r="BT12" i="3"/>
  <c r="BT4" i="3"/>
  <c r="BT3" i="3"/>
  <c r="L7" i="5" s="1"/>
  <c r="BS12" i="3"/>
  <c r="BS13" i="3"/>
  <c r="G13" i="4" s="1"/>
  <c r="BS4" i="3"/>
  <c r="BS3" i="3"/>
  <c r="K7" i="5" s="1"/>
  <c r="BR12" i="3"/>
  <c r="BR4" i="3"/>
  <c r="BR5" i="3"/>
  <c r="BR3" i="3"/>
  <c r="BO12" i="3"/>
  <c r="BO14" i="3"/>
  <c r="BO16" i="3"/>
  <c r="G14" i="4" s="1"/>
  <c r="BO4" i="3"/>
  <c r="G2" i="4" l="1"/>
  <c r="J7" i="5"/>
  <c r="N7" i="5" s="1"/>
  <c r="G12" i="4"/>
  <c r="G3" i="4"/>
  <c r="G10" i="4"/>
  <c r="BX23" i="3"/>
  <c r="BX8" i="3"/>
  <c r="BU8" i="3"/>
  <c r="BV8" i="3"/>
  <c r="BW8" i="3"/>
  <c r="BY8" i="3"/>
  <c r="BU23" i="3"/>
  <c r="BV23" i="3"/>
  <c r="BW23" i="3"/>
  <c r="BY23" i="3"/>
  <c r="BT5" i="3" l="1"/>
  <c r="BS5" i="3"/>
  <c r="BT23" i="3" l="1"/>
  <c r="BR8" i="3"/>
  <c r="BS8" i="3"/>
  <c r="BT8" i="3"/>
  <c r="G19" i="4" l="1"/>
  <c r="F20" i="4"/>
  <c r="BR23" i="3" l="1"/>
  <c r="BS23" i="3"/>
  <c r="BQ8" i="3"/>
  <c r="BO23" i="3" l="1"/>
  <c r="BP23" i="3"/>
  <c r="BQ23" i="3"/>
  <c r="BO8" i="3"/>
  <c r="BP8" i="3"/>
  <c r="BN23" i="3" l="1"/>
  <c r="BN8" i="3"/>
  <c r="BF8" i="3" l="1"/>
  <c r="BG8" i="3"/>
  <c r="BH8" i="3"/>
  <c r="BI8" i="3"/>
  <c r="BJ8" i="3"/>
  <c r="BK8" i="3"/>
  <c r="BL8" i="3"/>
  <c r="BM8" i="3"/>
  <c r="BM23" i="3" l="1"/>
  <c r="BL23" i="3" l="1"/>
  <c r="BK23" i="3" l="1"/>
  <c r="G4" i="4" l="1"/>
  <c r="BJ23" i="3"/>
  <c r="BI23" i="3" l="1"/>
  <c r="BH23" i="3" l="1"/>
  <c r="BG23" i="3" l="1"/>
  <c r="BE23" i="3" l="1"/>
  <c r="BF23" i="3"/>
  <c r="BE8" i="3" l="1"/>
  <c r="F19" i="4" l="1"/>
  <c r="F14" i="4"/>
  <c r="F13" i="4"/>
  <c r="F12" i="4"/>
  <c r="F11" i="4"/>
  <c r="F10" i="4"/>
  <c r="BD23" i="3"/>
  <c r="BD8" i="3"/>
  <c r="AR23" i="3" l="1"/>
  <c r="AS23" i="3"/>
  <c r="AT23" i="3"/>
  <c r="AU23" i="3"/>
  <c r="AV23" i="3"/>
  <c r="AW23" i="3"/>
  <c r="AX23" i="3"/>
  <c r="AY23" i="3"/>
  <c r="AZ23" i="3"/>
  <c r="BA23" i="3"/>
  <c r="BB23" i="3"/>
  <c r="BC23" i="3"/>
  <c r="AT8" i="3"/>
  <c r="AU8" i="3"/>
  <c r="AV8" i="3"/>
  <c r="AW8" i="3"/>
  <c r="AX8" i="3"/>
  <c r="AY8" i="3"/>
  <c r="AZ8" i="3"/>
  <c r="BA8" i="3"/>
  <c r="BB8" i="3"/>
  <c r="BC8" i="3"/>
  <c r="E20" i="4" l="1"/>
  <c r="E19" i="4"/>
  <c r="D20" i="4"/>
  <c r="D19" i="4"/>
  <c r="C20" i="4"/>
  <c r="C19" i="4"/>
  <c r="B20" i="4"/>
  <c r="B19" i="4"/>
  <c r="C4" i="4" l="1"/>
  <c r="D4" i="4"/>
  <c r="E4" i="4"/>
  <c r="B4" i="4"/>
  <c r="F4" i="4" l="1"/>
  <c r="AQ23" i="3"/>
  <c r="AP23" i="3"/>
  <c r="AS8" i="3"/>
  <c r="AR8" i="3"/>
  <c r="AQ8" i="3"/>
  <c r="AP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<sst xmlns="http://schemas.openxmlformats.org/spreadsheetml/2006/main" count="203" uniqueCount="106">
  <si>
    <t>2009/2010</t>
  </si>
  <si>
    <t>2010/2011</t>
  </si>
  <si>
    <t>2011/2012</t>
  </si>
  <si>
    <t>2012/2013</t>
  </si>
  <si>
    <t>2013/2014</t>
  </si>
  <si>
    <t>2014/2015</t>
  </si>
  <si>
    <t>2015/16</t>
  </si>
  <si>
    <t>2016/17</t>
  </si>
  <si>
    <t>2017/18</t>
  </si>
  <si>
    <t>Apr-09</t>
  </si>
  <si>
    <t>May-09</t>
  </si>
  <si>
    <t>Jun-09</t>
  </si>
  <si>
    <t>Jul-09</t>
  </si>
  <si>
    <t>Aug-09</t>
  </si>
  <si>
    <t>Sep-09</t>
  </si>
  <si>
    <t>Oct-09</t>
  </si>
  <si>
    <t>Nov-09</t>
  </si>
  <si>
    <t>Dec-09</t>
  </si>
  <si>
    <t>Jan-10</t>
  </si>
  <si>
    <t>Feb-10</t>
  </si>
  <si>
    <t>Mar-10</t>
  </si>
  <si>
    <t>Apr-10</t>
  </si>
  <si>
    <t>Total Requests received</t>
  </si>
  <si>
    <t>Responded to within 20 working days</t>
  </si>
  <si>
    <t>Responded to outside of 20 working days</t>
  </si>
  <si>
    <t>Timeliness</t>
  </si>
  <si>
    <t>% of requests within 20 working days</t>
  </si>
  <si>
    <t>Average no of working days to respond</t>
  </si>
  <si>
    <t>Outcome</t>
  </si>
  <si>
    <t>Information held provided</t>
  </si>
  <si>
    <t>Information not provided</t>
  </si>
  <si>
    <t>Not Held</t>
  </si>
  <si>
    <t>Partial disclosure</t>
  </si>
  <si>
    <t>Published Information</t>
  </si>
  <si>
    <t>Incomplete request</t>
  </si>
  <si>
    <t>Withdrawn</t>
  </si>
  <si>
    <t>Refusal notices</t>
  </si>
  <si>
    <t>S12</t>
  </si>
  <si>
    <t>S14</t>
  </si>
  <si>
    <t>Total Requests Refused</t>
  </si>
  <si>
    <t>.</t>
  </si>
  <si>
    <t>Exemptions applied</t>
  </si>
  <si>
    <t>S8</t>
  </si>
  <si>
    <t>S21</t>
  </si>
  <si>
    <t>S22</t>
  </si>
  <si>
    <t>S24</t>
  </si>
  <si>
    <t>S30</t>
  </si>
  <si>
    <t>S31</t>
  </si>
  <si>
    <t>S36</t>
  </si>
  <si>
    <t>S38</t>
  </si>
  <si>
    <t>S40</t>
  </si>
  <si>
    <t>S41</t>
  </si>
  <si>
    <t>S42</t>
  </si>
  <si>
    <t>S43</t>
  </si>
  <si>
    <t>S44</t>
  </si>
  <si>
    <t>Total Exemptions Applied</t>
  </si>
  <si>
    <t>Internal Review and ICO volumes</t>
  </si>
  <si>
    <t>Internal Reviews requested</t>
  </si>
  <si>
    <t>Internal Reviews upheld*</t>
  </si>
  <si>
    <t>Not-Held</t>
  </si>
  <si>
    <t>Not held</t>
  </si>
  <si>
    <t>Appeals to the Information Commissioner</t>
  </si>
  <si>
    <t>* Upheld means that the Council's original response is upheld.</t>
  </si>
  <si>
    <t>2009/10</t>
  </si>
  <si>
    <t>2010/11</t>
  </si>
  <si>
    <t>2011/12</t>
  </si>
  <si>
    <t>2012/13</t>
  </si>
  <si>
    <t xml:space="preserve">2013/14 </t>
  </si>
  <si>
    <t>2014/15</t>
  </si>
  <si>
    <t>2018/19</t>
  </si>
  <si>
    <t>2019/20</t>
  </si>
  <si>
    <t>2020/21</t>
  </si>
  <si>
    <t>2021/22</t>
  </si>
  <si>
    <t>2022/23</t>
  </si>
  <si>
    <t>2023/24</t>
  </si>
  <si>
    <t>2024/25</t>
  </si>
  <si>
    <t>Requests received</t>
  </si>
  <si>
    <t>Valid requests responded to within 20 working days</t>
  </si>
  <si>
    <t>Average no of working days to respond (all requests)</t>
  </si>
  <si>
    <t>Average no of working days to respond (for those answered within 20 days)</t>
  </si>
  <si>
    <t>Average no of working days to respond (for those over 20 days)</t>
  </si>
  <si>
    <t>2013/14</t>
  </si>
  <si>
    <t>Not held by the Council</t>
  </si>
  <si>
    <t>Published information</t>
  </si>
  <si>
    <t>Incomplete requests</t>
  </si>
  <si>
    <t>Withdrawn requests</t>
  </si>
  <si>
    <t>*Please note the figures are updated automatically from the all years performance sheet and will only give figures for current year to date.</t>
  </si>
  <si>
    <t>Total Received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</si>
  <si>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</si>
  <si>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</si>
  <si>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</si>
  <si>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</si>
  <si>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</si>
  <si>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</si>
  <si>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</si>
  <si>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</si>
  <si>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</si>
  <si>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</si>
  <si>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</si>
  <si>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</si>
  <si>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TOTAL</t>
  </si>
  <si>
    <t>YTD</t>
  </si>
  <si>
    <t>% within 20 days</t>
  </si>
  <si>
    <t>2024/26</t>
  </si>
  <si>
    <t>2025/26</t>
  </si>
  <si>
    <t>2025/26*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</si>
</sst>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sz val="12"/>
      <color indexed="8"/>
      <name val="Calibri"/>
      <family val="2"/>
    </font>
    <font>
      <b/>
      <u/>
      <sz val="14"/>
      <color theme="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7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21" fillId="0" borderId="0"/>
    <xf numFmtId="0" fontId="2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8" fillId="0" borderId="9" applyNumberFormat="0" applyFill="0" applyAlignment="0" applyProtection="0"/>
    <xf numFmtId="0" fontId="1" fillId="0" borderId="0"/>
    <xf numFmtId="0" fontId="1" fillId="23" borderId="7" applyNumberFormat="0" applyFont="0" applyAlignment="0" applyProtection="0"/>
    <xf numFmtId="0" fontId="23" fillId="0" borderId="0"/>
    <xf numFmtId="0" fontId="23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9" fontId="28" fillId="0" borderId="0" applyFont="0" applyFill="0" applyBorder="0" applyAlignment="0" applyProtection="0"/>
  </cellStyleXfs>
  <cellXfs count="165">
    <xf numFmtId="0" fontId="0" fillId="0" borderId="0" xfId="0"/>
    <xf numFmtId="0" fontId="0" fillId="0" borderId="10" xfId="0" applyBorder="1"/>
    <xf numFmtId="164" fontId="0" fillId="0" borderId="0" xfId="0" applyNumberFormat="1"/>
    <xf numFmtId="1" fontId="0" fillId="0" borderId="10" xfId="0" applyNumberFormat="1" applyBorder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22" fillId="0" borderId="0" xfId="62" applyFont="1" applyAlignment="1">
      <alignment horizontal="left" vertical="center" wrapText="1"/>
    </xf>
    <xf numFmtId="0" fontId="22" fillId="0" borderId="11" xfId="62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/>
    </xf>
    <xf numFmtId="1" fontId="18" fillId="0" borderId="0" xfId="0" applyNumberFormat="1" applyFont="1"/>
    <xf numFmtId="0" fontId="18" fillId="0" borderId="10" xfId="0" applyFont="1" applyBorder="1" applyAlignment="1">
      <alignment horizontal="left"/>
    </xf>
    <xf numFmtId="1" fontId="18" fillId="0" borderId="10" xfId="0" applyNumberFormat="1" applyFont="1" applyBorder="1"/>
    <xf numFmtId="1" fontId="18" fillId="0" borderId="10" xfId="0" applyNumberFormat="1" applyFont="1" applyBorder="1" applyAlignment="1">
      <alignment horizontal="center" vertical="center"/>
    </xf>
    <xf numFmtId="0" fontId="26" fillId="24" borderId="12" xfId="0" applyFont="1" applyFill="1" applyBorder="1"/>
    <xf numFmtId="0" fontId="25" fillId="0" borderId="12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vertical="center"/>
    </xf>
    <xf numFmtId="1" fontId="25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" fontId="18" fillId="0" borderId="19" xfId="0" applyNumberFormat="1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18" fillId="0" borderId="19" xfId="0" applyFont="1" applyBorder="1" applyAlignment="1">
      <alignment horizontal="center"/>
    </xf>
    <xf numFmtId="49" fontId="18" fillId="25" borderId="15" xfId="0" applyNumberFormat="1" applyFont="1" applyFill="1" applyBorder="1" applyAlignment="1">
      <alignment horizontal="center" vertical="center"/>
    </xf>
    <xf numFmtId="17" fontId="18" fillId="25" borderId="11" xfId="0" applyNumberFormat="1" applyFont="1" applyFill="1" applyBorder="1" applyAlignment="1">
      <alignment horizontal="center"/>
    </xf>
    <xf numFmtId="17" fontId="18" fillId="25" borderId="16" xfId="0" applyNumberFormat="1" applyFont="1" applyFill="1" applyBorder="1" applyAlignment="1">
      <alignment horizontal="center"/>
    </xf>
    <xf numFmtId="17" fontId="18" fillId="25" borderId="15" xfId="0" applyNumberFormat="1" applyFont="1" applyFill="1" applyBorder="1" applyAlignment="1">
      <alignment horizontal="center"/>
    </xf>
    <xf numFmtId="9" fontId="0" fillId="0" borderId="0" xfId="76" applyFont="1" applyBorder="1" applyAlignment="1">
      <alignment horizontal="center"/>
    </xf>
    <xf numFmtId="0" fontId="24" fillId="25" borderId="17" xfId="0" applyFont="1" applyFill="1" applyBorder="1" applyAlignment="1">
      <alignment horizontal="left"/>
    </xf>
    <xf numFmtId="0" fontId="0" fillId="25" borderId="0" xfId="0" applyFill="1" applyAlignment="1">
      <alignment horizontal="center"/>
    </xf>
    <xf numFmtId="0" fontId="0" fillId="25" borderId="18" xfId="0" applyFill="1" applyBorder="1" applyAlignment="1">
      <alignment horizontal="center"/>
    </xf>
    <xf numFmtId="0" fontId="24" fillId="26" borderId="17" xfId="0" applyFont="1" applyFill="1" applyBorder="1" applyAlignment="1">
      <alignment horizontal="left"/>
    </xf>
    <xf numFmtId="0" fontId="24" fillId="26" borderId="0" xfId="0" applyFont="1" applyFill="1" applyAlignment="1">
      <alignment horizontal="center"/>
    </xf>
    <xf numFmtId="0" fontId="24" fillId="26" borderId="18" xfId="0" applyFont="1" applyFill="1" applyBorder="1" applyAlignment="1">
      <alignment horizontal="center"/>
    </xf>
    <xf numFmtId="0" fontId="0" fillId="26" borderId="11" xfId="0" applyFill="1" applyBorder="1"/>
    <xf numFmtId="49" fontId="18" fillId="26" borderId="15" xfId="0" applyNumberFormat="1" applyFont="1" applyFill="1" applyBorder="1" applyAlignment="1">
      <alignment horizontal="center" vertical="center"/>
    </xf>
    <xf numFmtId="49" fontId="18" fillId="26" borderId="11" xfId="0" applyNumberFormat="1" applyFont="1" applyFill="1" applyBorder="1" applyAlignment="1">
      <alignment horizontal="center" vertical="center"/>
    </xf>
    <xf numFmtId="49" fontId="18" fillId="26" borderId="16" xfId="0" applyNumberFormat="1" applyFont="1" applyFill="1" applyBorder="1" applyAlignment="1">
      <alignment horizontal="center" vertical="center"/>
    </xf>
    <xf numFmtId="0" fontId="24" fillId="26" borderId="17" xfId="0" applyFont="1" applyFill="1" applyBorder="1" applyAlignment="1">
      <alignment horizontal="center"/>
    </xf>
    <xf numFmtId="0" fontId="0" fillId="26" borderId="0" xfId="0" applyFill="1" applyAlignment="1">
      <alignment horizontal="center"/>
    </xf>
    <xf numFmtId="0" fontId="0" fillId="26" borderId="18" xfId="0" applyFill="1" applyBorder="1" applyAlignment="1">
      <alignment horizontal="center"/>
    </xf>
    <xf numFmtId="17" fontId="18" fillId="26" borderId="15" xfId="0" applyNumberFormat="1" applyFont="1" applyFill="1" applyBorder="1" applyAlignment="1">
      <alignment horizontal="center"/>
    </xf>
    <xf numFmtId="17" fontId="18" fillId="26" borderId="11" xfId="0" applyNumberFormat="1" applyFont="1" applyFill="1" applyBorder="1" applyAlignment="1">
      <alignment horizontal="center"/>
    </xf>
    <xf numFmtId="17" fontId="18" fillId="26" borderId="16" xfId="0" applyNumberFormat="1" applyFont="1" applyFill="1" applyBorder="1" applyAlignment="1">
      <alignment horizontal="center"/>
    </xf>
    <xf numFmtId="0" fontId="18" fillId="0" borderId="11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27" borderId="0" xfId="0" applyFill="1"/>
    <xf numFmtId="1" fontId="0" fillId="27" borderId="17" xfId="0" applyNumberFormat="1" applyFill="1" applyBorder="1" applyAlignment="1">
      <alignment horizontal="center"/>
    </xf>
    <xf numFmtId="1" fontId="0" fillId="27" borderId="0" xfId="0" applyNumberFormat="1" applyFill="1" applyAlignment="1">
      <alignment horizontal="center"/>
    </xf>
    <xf numFmtId="1" fontId="0" fillId="27" borderId="18" xfId="0" applyNumberFormat="1" applyFill="1" applyBorder="1" applyAlignment="1">
      <alignment horizontal="center"/>
    </xf>
    <xf numFmtId="0" fontId="0" fillId="27" borderId="0" xfId="0" applyFill="1" applyAlignment="1">
      <alignment horizontal="center"/>
    </xf>
    <xf numFmtId="0" fontId="0" fillId="27" borderId="18" xfId="0" applyFill="1" applyBorder="1" applyAlignment="1">
      <alignment horizontal="center"/>
    </xf>
    <xf numFmtId="0" fontId="0" fillId="27" borderId="17" xfId="0" applyFill="1" applyBorder="1" applyAlignment="1">
      <alignment horizontal="center"/>
    </xf>
    <xf numFmtId="0" fontId="1" fillId="27" borderId="0" xfId="0" applyFont="1" applyFill="1" applyAlignment="1">
      <alignment horizontal="center" vertical="center"/>
    </xf>
    <xf numFmtId="0" fontId="1" fillId="27" borderId="18" xfId="0" applyFont="1" applyFill="1" applyBorder="1" applyAlignment="1">
      <alignment horizontal="center" vertical="center"/>
    </xf>
    <xf numFmtId="0" fontId="18" fillId="27" borderId="17" xfId="0" applyFont="1" applyFill="1" applyBorder="1" applyAlignment="1">
      <alignment horizontal="center"/>
    </xf>
    <xf numFmtId="0" fontId="18" fillId="27" borderId="0" xfId="0" applyFont="1" applyFill="1" applyAlignment="1">
      <alignment horizontal="center"/>
    </xf>
    <xf numFmtId="0" fontId="18" fillId="27" borderId="0" xfId="0" applyFont="1" applyFill="1"/>
    <xf numFmtId="49" fontId="18" fillId="27" borderId="17" xfId="0" applyNumberFormat="1" applyFont="1" applyFill="1" applyBorder="1" applyAlignment="1">
      <alignment horizontal="center" vertical="center"/>
    </xf>
    <xf numFmtId="49" fontId="18" fillId="27" borderId="0" xfId="0" applyNumberFormat="1" applyFont="1" applyFill="1" applyAlignment="1">
      <alignment horizontal="center" vertical="center"/>
    </xf>
    <xf numFmtId="49" fontId="18" fillId="27" borderId="18" xfId="0" applyNumberFormat="1" applyFont="1" applyFill="1" applyBorder="1" applyAlignment="1">
      <alignment horizontal="center" vertical="center"/>
    </xf>
    <xf numFmtId="17" fontId="18" fillId="27" borderId="0" xfId="0" applyNumberFormat="1" applyFont="1" applyFill="1" applyAlignment="1">
      <alignment horizontal="center"/>
    </xf>
    <xf numFmtId="17" fontId="18" fillId="27" borderId="18" xfId="0" applyNumberFormat="1" applyFont="1" applyFill="1" applyBorder="1" applyAlignment="1">
      <alignment horizontal="center"/>
    </xf>
    <xf numFmtId="17" fontId="18" fillId="27" borderId="17" xfId="0" applyNumberFormat="1" applyFont="1" applyFill="1" applyBorder="1" applyAlignment="1">
      <alignment horizontal="center"/>
    </xf>
    <xf numFmtId="0" fontId="18" fillId="27" borderId="0" xfId="0" applyFont="1" applyFill="1" applyAlignment="1">
      <alignment horizontal="left"/>
    </xf>
    <xf numFmtId="0" fontId="0" fillId="27" borderId="17" xfId="0" applyFill="1" applyBorder="1" applyAlignment="1">
      <alignment horizontal="center" vertical="center"/>
    </xf>
    <xf numFmtId="0" fontId="29" fillId="26" borderId="0" xfId="0" applyFont="1" applyFill="1"/>
    <xf numFmtId="1" fontId="18" fillId="0" borderId="11" xfId="0" applyNumberFormat="1" applyFont="1" applyBorder="1" applyAlignment="1">
      <alignment vertical="center"/>
    </xf>
    <xf numFmtId="1" fontId="18" fillId="0" borderId="15" xfId="0" applyNumberFormat="1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vertical="center"/>
    </xf>
    <xf numFmtId="164" fontId="18" fillId="0" borderId="17" xfId="0" applyNumberFormat="1" applyFont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4" fontId="18" fillId="0" borderId="18" xfId="0" applyNumberFormat="1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27" fillId="0" borderId="17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18" fillId="28" borderId="0" xfId="0" applyFont="1" applyFill="1" applyAlignment="1">
      <alignment vertical="center"/>
    </xf>
    <xf numFmtId="0" fontId="0" fillId="28" borderId="17" xfId="0" applyFill="1" applyBorder="1" applyAlignment="1">
      <alignment horizontal="center"/>
    </xf>
    <xf numFmtId="0" fontId="0" fillId="28" borderId="0" xfId="0" applyFill="1" applyAlignment="1">
      <alignment horizontal="center"/>
    </xf>
    <xf numFmtId="0" fontId="0" fillId="28" borderId="18" xfId="0" applyFill="1" applyBorder="1" applyAlignment="1">
      <alignment horizontal="center"/>
    </xf>
    <xf numFmtId="0" fontId="29" fillId="26" borderId="14" xfId="0" applyFont="1" applyFill="1" applyBorder="1" applyAlignment="1">
      <alignment vertical="center"/>
    </xf>
    <xf numFmtId="0" fontId="0" fillId="26" borderId="21" xfId="0" applyFill="1" applyBorder="1" applyAlignment="1">
      <alignment horizontal="center"/>
    </xf>
    <xf numFmtId="0" fontId="0" fillId="26" borderId="14" xfId="0" applyFill="1" applyBorder="1" applyAlignment="1">
      <alignment horizontal="center"/>
    </xf>
    <xf numFmtId="0" fontId="0" fillId="26" borderId="22" xfId="0" applyFill="1" applyBorder="1" applyAlignment="1">
      <alignment horizontal="center"/>
    </xf>
    <xf numFmtId="0" fontId="29" fillId="26" borderId="14" xfId="0" applyFont="1" applyFill="1" applyBorder="1"/>
    <xf numFmtId="0" fontId="29" fillId="26" borderId="14" xfId="0" applyFont="1" applyFill="1" applyBorder="1" applyAlignment="1">
      <alignment horizontal="left"/>
    </xf>
    <xf numFmtId="0" fontId="18" fillId="26" borderId="21" xfId="0" applyFont="1" applyFill="1" applyBorder="1" applyAlignment="1">
      <alignment horizontal="center"/>
    </xf>
    <xf numFmtId="0" fontId="18" fillId="26" borderId="14" xfId="0" applyFont="1" applyFill="1" applyBorder="1" applyAlignment="1">
      <alignment horizontal="center"/>
    </xf>
    <xf numFmtId="0" fontId="0" fillId="25" borderId="21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0" fontId="0" fillId="25" borderId="22" xfId="0" applyFill="1" applyBorder="1" applyAlignment="1">
      <alignment horizontal="center"/>
    </xf>
    <xf numFmtId="0" fontId="1" fillId="25" borderId="14" xfId="0" applyFont="1" applyFill="1" applyBorder="1" applyAlignment="1">
      <alignment horizontal="center" vertical="center"/>
    </xf>
    <xf numFmtId="0" fontId="1" fillId="25" borderId="22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25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7" fillId="0" borderId="12" xfId="0" applyFon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32" fillId="28" borderId="0" xfId="0" applyFont="1" applyFill="1" applyAlignment="1">
      <alignment horizontal="center"/>
    </xf>
    <xf numFmtId="0" fontId="32" fillId="28" borderId="18" xfId="0" applyFont="1" applyFill="1" applyBorder="1" applyAlignment="1">
      <alignment horizontal="center"/>
    </xf>
    <xf numFmtId="0" fontId="33" fillId="26" borderId="21" xfId="0" applyFont="1" applyFill="1" applyBorder="1" applyAlignment="1">
      <alignment horizontal="center"/>
    </xf>
    <xf numFmtId="0" fontId="33" fillId="26" borderId="14" xfId="0" applyFont="1" applyFill="1" applyBorder="1" applyAlignment="1">
      <alignment horizontal="center"/>
    </xf>
    <xf numFmtId="0" fontId="33" fillId="26" borderId="22" xfId="0" applyFont="1" applyFill="1" applyBorder="1" applyAlignment="1">
      <alignment horizontal="center"/>
    </xf>
    <xf numFmtId="0" fontId="27" fillId="29" borderId="0" xfId="0" applyFont="1" applyFill="1" applyAlignment="1">
      <alignment horizontal="center"/>
    </xf>
    <xf numFmtId="0" fontId="27" fillId="29" borderId="18" xfId="0" applyFont="1" applyFill="1" applyBorder="1" applyAlignment="1">
      <alignment horizontal="center"/>
    </xf>
    <xf numFmtId="0" fontId="35" fillId="26" borderId="12" xfId="0" applyFont="1" applyFill="1" applyBorder="1" applyAlignment="1">
      <alignment horizontal="center" vertical="center"/>
    </xf>
    <xf numFmtId="49" fontId="18" fillId="26" borderId="12" xfId="0" applyNumberFormat="1" applyFont="1" applyFill="1" applyBorder="1" applyAlignment="1">
      <alignment horizontal="center" vertical="center"/>
    </xf>
    <xf numFmtId="0" fontId="31" fillId="30" borderId="12" xfId="0" applyFont="1" applyFill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30" borderId="0" xfId="0" applyFill="1"/>
    <xf numFmtId="17" fontId="18" fillId="30" borderId="11" xfId="0" applyNumberFormat="1" applyFont="1" applyFill="1" applyBorder="1" applyAlignment="1">
      <alignment horizontal="center"/>
    </xf>
    <xf numFmtId="17" fontId="18" fillId="30" borderId="16" xfId="0" applyNumberFormat="1" applyFont="1" applyFill="1" applyBorder="1" applyAlignment="1">
      <alignment horizontal="center"/>
    </xf>
    <xf numFmtId="49" fontId="18" fillId="26" borderId="13" xfId="0" applyNumberFormat="1" applyFont="1" applyFill="1" applyBorder="1" applyAlignment="1">
      <alignment horizontal="center" vertical="center"/>
    </xf>
    <xf numFmtId="0" fontId="26" fillId="0" borderId="12" xfId="0" applyFont="1" applyBorder="1" applyAlignment="1">
      <alignment horizontal="center"/>
    </xf>
    <xf numFmtId="0" fontId="24" fillId="30" borderId="12" xfId="0" applyFont="1" applyFill="1" applyBorder="1" applyAlignment="1">
      <alignment horizontal="center"/>
    </xf>
    <xf numFmtId="1" fontId="36" fillId="0" borderId="12" xfId="0" applyNumberFormat="1" applyFont="1" applyBorder="1" applyAlignment="1">
      <alignment horizontal="center" vertical="center"/>
    </xf>
    <xf numFmtId="164" fontId="37" fillId="0" borderId="12" xfId="0" applyNumberFormat="1" applyFont="1" applyBorder="1" applyAlignment="1">
      <alignment horizontal="center" vertical="center"/>
    </xf>
    <xf numFmtId="164" fontId="38" fillId="0" borderId="12" xfId="0" applyNumberFormat="1" applyFont="1" applyBorder="1" applyAlignment="1">
      <alignment horizontal="center"/>
    </xf>
    <xf numFmtId="164" fontId="38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/>
    </xf>
    <xf numFmtId="0" fontId="18" fillId="0" borderId="27" xfId="0" applyFont="1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1" fontId="18" fillId="27" borderId="27" xfId="0" applyNumberFormat="1" applyFont="1" applyFill="1" applyBorder="1" applyAlignment="1">
      <alignment horizontal="center" vertical="center"/>
    </xf>
    <xf numFmtId="0" fontId="29" fillId="26" borderId="30" xfId="0" applyFont="1" applyFill="1" applyBorder="1"/>
    <xf numFmtId="17" fontId="18" fillId="0" borderId="14" xfId="0" applyNumberFormat="1" applyFont="1" applyBorder="1" applyAlignment="1">
      <alignment horizontal="center"/>
    </xf>
    <xf numFmtId="17" fontId="18" fillId="0" borderId="11" xfId="0" applyNumberFormat="1" applyFont="1" applyBorder="1" applyAlignment="1">
      <alignment horizontal="center"/>
    </xf>
    <xf numFmtId="17" fontId="18" fillId="0" borderId="25" xfId="0" applyNumberFormat="1" applyFont="1" applyBorder="1" applyAlignment="1">
      <alignment horizontal="center"/>
    </xf>
    <xf numFmtId="17" fontId="18" fillId="0" borderId="26" xfId="0" applyNumberFormat="1" applyFont="1" applyBorder="1" applyAlignment="1">
      <alignment horizontal="center"/>
    </xf>
    <xf numFmtId="17" fontId="18" fillId="0" borderId="22" xfId="0" applyNumberFormat="1" applyFont="1" applyBorder="1" applyAlignment="1">
      <alignment horizontal="center"/>
    </xf>
    <xf numFmtId="17" fontId="18" fillId="0" borderId="16" xfId="0" applyNumberFormat="1" applyFont="1" applyBorder="1" applyAlignment="1">
      <alignment horizontal="center"/>
    </xf>
    <xf numFmtId="0" fontId="39" fillId="27" borderId="18" xfId="0" applyFont="1" applyFill="1" applyBorder="1" applyAlignment="1">
      <alignment horizontal="center"/>
    </xf>
    <xf numFmtId="0" fontId="39" fillId="27" borderId="0" xfId="0" applyFont="1" applyFill="1" applyAlignment="1">
      <alignment horizontal="center"/>
    </xf>
    <xf numFmtId="0" fontId="0" fillId="28" borderId="0" xfId="0" applyFont="1" applyFill="1" applyAlignment="1">
      <alignment horizontal="center"/>
    </xf>
    <xf numFmtId="0" fontId="0" fillId="28" borderId="18" xfId="0" applyFont="1" applyFill="1" applyBorder="1" applyAlignment="1">
      <alignment horizontal="center"/>
    </xf>
    <xf numFmtId="0" fontId="0" fillId="28" borderId="17" xfId="0" applyFont="1" applyFill="1" applyBorder="1" applyAlignment="1">
      <alignment horizontal="center"/>
    </xf>
    <xf numFmtId="0" fontId="27" fillId="24" borderId="12" xfId="0" applyFont="1" applyFill="1" applyBorder="1" applyAlignment="1">
      <alignment horizontal="center"/>
    </xf>
    <xf numFmtId="0" fontId="27" fillId="24" borderId="13" xfId="0" applyFont="1" applyFill="1" applyBorder="1" applyAlignment="1">
      <alignment horizontal="center"/>
    </xf>
  </cellXfs>
  <cellStyles count="7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Explanatory Text 2" xfId="29" xr:uid="{00000000-0005-0000-0000-00001B000000}"/>
    <cellStyle name="Good 2" xfId="30" xr:uid="{00000000-0005-0000-0000-00001C000000}"/>
    <cellStyle name="Heading 1 2" xfId="31" xr:uid="{00000000-0005-0000-0000-00001D000000}"/>
    <cellStyle name="Heading 2 2" xfId="32" xr:uid="{00000000-0005-0000-0000-00001E000000}"/>
    <cellStyle name="Heading 3 2" xfId="33" xr:uid="{00000000-0005-0000-0000-00001F000000}"/>
    <cellStyle name="Heading 4 2" xfId="34" xr:uid="{00000000-0005-0000-0000-000020000000}"/>
    <cellStyle name="Hyperlink 2" xfId="57" xr:uid="{00000000-0005-0000-0000-000021000000}"/>
    <cellStyle name="Input 2" xfId="35" xr:uid="{00000000-0005-0000-0000-000022000000}"/>
    <cellStyle name="Linked Cell 2" xfId="36" xr:uid="{00000000-0005-0000-0000-000023000000}"/>
    <cellStyle name="Neutral 2" xfId="37" xr:uid="{00000000-0005-0000-0000-000024000000}"/>
    <cellStyle name="Normal" xfId="0" builtinId="0"/>
    <cellStyle name="Normal 2" xfId="43" xr:uid="{00000000-0005-0000-0000-000026000000}"/>
    <cellStyle name="Normal 2 2" xfId="49" xr:uid="{00000000-0005-0000-0000-000027000000}"/>
    <cellStyle name="Normal 2 2 2" xfId="55" xr:uid="{00000000-0005-0000-0000-000028000000}"/>
    <cellStyle name="Normal 3" xfId="1" xr:uid="{00000000-0005-0000-0000-000029000000}"/>
    <cellStyle name="Normal 3 2" xfId="53" xr:uid="{00000000-0005-0000-0000-00002A000000}"/>
    <cellStyle name="Normal 4" xfId="56" xr:uid="{00000000-0005-0000-0000-00002B000000}"/>
    <cellStyle name="Normal 5" xfId="63" xr:uid="{00000000-0005-0000-0000-00002C000000}"/>
    <cellStyle name="Normal 5 2" xfId="65" xr:uid="{00000000-0005-0000-0000-00002D000000}"/>
    <cellStyle name="Normal 6" xfId="67" xr:uid="{00000000-0005-0000-0000-00002E000000}"/>
    <cellStyle name="Normal 7" xfId="70" xr:uid="{00000000-0005-0000-0000-00002F000000}"/>
    <cellStyle name="Normal 8" xfId="72" xr:uid="{00000000-0005-0000-0000-000030000000}"/>
    <cellStyle name="Normal 8 2" xfId="74" xr:uid="{00000000-0005-0000-0000-000031000000}"/>
    <cellStyle name="Normal_all years performance 2" xfId="62" xr:uid="{00000000-0005-0000-0000-000032000000}"/>
    <cellStyle name="Note 10" xfId="73" xr:uid="{00000000-0005-0000-0000-000033000000}"/>
    <cellStyle name="Note 10 2" xfId="75" xr:uid="{00000000-0005-0000-0000-000034000000}"/>
    <cellStyle name="Note 2" xfId="45" xr:uid="{00000000-0005-0000-0000-000035000000}"/>
    <cellStyle name="Note 2 2" xfId="48" xr:uid="{00000000-0005-0000-0000-000036000000}"/>
    <cellStyle name="Note 2 2 2" xfId="61" xr:uid="{00000000-0005-0000-0000-000037000000}"/>
    <cellStyle name="Note 2 2 3" xfId="52" xr:uid="{00000000-0005-0000-0000-000038000000}"/>
    <cellStyle name="Note 3" xfId="44" xr:uid="{00000000-0005-0000-0000-000039000000}"/>
    <cellStyle name="Note 3 2" xfId="47" xr:uid="{00000000-0005-0000-0000-00003A000000}"/>
    <cellStyle name="Note 3 2 2" xfId="60" xr:uid="{00000000-0005-0000-0000-00003B000000}"/>
    <cellStyle name="Note 3 2 3" xfId="51" xr:uid="{00000000-0005-0000-0000-00003C000000}"/>
    <cellStyle name="Note 4" xfId="46" xr:uid="{00000000-0005-0000-0000-00003D000000}"/>
    <cellStyle name="Note 4 2" xfId="59" xr:uid="{00000000-0005-0000-0000-00003E000000}"/>
    <cellStyle name="Note 4 3" xfId="50" xr:uid="{00000000-0005-0000-0000-00003F000000}"/>
    <cellStyle name="Note 5" xfId="38" xr:uid="{00000000-0005-0000-0000-000040000000}"/>
    <cellStyle name="Note 5 2" xfId="54" xr:uid="{00000000-0005-0000-0000-000041000000}"/>
    <cellStyle name="Note 6" xfId="58" xr:uid="{00000000-0005-0000-0000-000042000000}"/>
    <cellStyle name="Note 7" xfId="64" xr:uid="{00000000-0005-0000-0000-000043000000}"/>
    <cellStyle name="Note 7 2" xfId="66" xr:uid="{00000000-0005-0000-0000-000044000000}"/>
    <cellStyle name="Note 8" xfId="68" xr:uid="{00000000-0005-0000-0000-000045000000}"/>
    <cellStyle name="Note 9" xfId="71" xr:uid="{00000000-0005-0000-0000-000046000000}"/>
    <cellStyle name="Output 2" xfId="39" xr:uid="{00000000-0005-0000-0000-000047000000}"/>
    <cellStyle name="Percent" xfId="76" builtinId="5"/>
    <cellStyle name="Title 2" xfId="40" xr:uid="{00000000-0005-0000-0000-000049000000}"/>
    <cellStyle name="Total 2" xfId="41" xr:uid="{00000000-0005-0000-0000-00004A000000}"/>
    <cellStyle name="Total 3" xfId="69" xr:uid="{00000000-0005-0000-0000-00004B000000}"/>
    <cellStyle name="Warning Text 2" xfId="4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BG52"/>
  <sheetViews>
    <sheetView zoomScale="106" zoomScaleNormal="106" workbookViewId="0">
      <pane xSplit="1" ySplit="6" topLeftCell="CD7" activePane="bottomRight" state="frozen"/>
      <selection pane="topRight" activeCell="B1" sqref="B1"/>
      <selection pane="bottomLeft" activeCell="A9" sqref="A9"/>
      <selection pane="bottomRight" activeCell="FB6" activeCellId="1" sqref="CH6:EC6 FB6:HU6"/>
    </sheetView>
  </sheetViews>
  <sheetFormatPr defaultColWidth="9.36328125" defaultRowHeight="14.5" x14ac:dyDescent="0.35"/>
  <cols>
    <col min="1" max="1" width="41.453125" customWidth="1"/>
    <col min="2" max="2" width="9" style="19" customWidth="1"/>
    <col min="3" max="3" width="7.36328125" style="19" customWidth="1"/>
    <col min="4" max="5" width="7.453125" style="19" customWidth="1"/>
    <col min="6" max="6" width="7.36328125" style="19" customWidth="1"/>
    <col min="7" max="7" width="7.6328125" style="19" customWidth="1"/>
    <col min="8" max="8" width="8.453125" style="19" customWidth="1"/>
    <col min="9" max="9" width="7.6328125" style="19" customWidth="1"/>
    <col min="10" max="10" width="7.36328125" style="19" customWidth="1"/>
    <col min="11" max="11" width="9.36328125" style="19"/>
    <col min="12" max="12" width="7" style="19" customWidth="1"/>
    <col min="13" max="13" width="7.36328125" style="19" customWidth="1"/>
    <col min="14" max="14" width="8" style="19" customWidth="1"/>
    <col min="15" max="43" width="9.36328125" style="19"/>
    <col min="44" max="44" width="6.6328125" style="19" bestFit="1" customWidth="1"/>
    <col min="45" max="45" width="7.36328125" style="19" bestFit="1" customWidth="1"/>
    <col min="46" max="46" width="7" style="19" bestFit="1" customWidth="1"/>
    <col min="47" max="47" width="6.54296875" style="19" bestFit="1" customWidth="1"/>
    <col min="48" max="48" width="7" style="19" bestFit="1" customWidth="1"/>
    <col min="49" max="49" width="7.36328125" style="19" bestFit="1" customWidth="1"/>
    <col min="50" max="51" width="7.36328125" style="19" customWidth="1"/>
    <col min="52" max="72" width="9.36328125" style="19"/>
    <col min="115" max="116" width="9.36328125" customWidth="1"/>
    <col min="122" max="133" width="9.36328125" customWidth="1"/>
    <col min="134" max="157" width="9.36328125" hidden="1" customWidth="1"/>
    <col min="170" max="170" width="11.36328125" customWidth="1"/>
  </cols>
  <sheetData>
    <row r="1" spans="1:229" ht="18.5" x14ac:dyDescent="0.45">
      <c r="A1" s="81"/>
      <c r="B1" s="42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  <c r="N1" s="39" t="s">
        <v>1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  <c r="Z1" s="49" t="s">
        <v>2</v>
      </c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1"/>
      <c r="AL1" s="39" t="s">
        <v>3</v>
      </c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1"/>
      <c r="AX1" s="42" t="s">
        <v>4</v>
      </c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1"/>
      <c r="BJ1" s="39" t="s">
        <v>5</v>
      </c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101" t="s">
        <v>6</v>
      </c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3"/>
      <c r="CH1" s="108" t="s">
        <v>7</v>
      </c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10"/>
      <c r="CT1" s="101" t="s">
        <v>8</v>
      </c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3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10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3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10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3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10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3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52">
        <v>45017</v>
      </c>
      <c r="GM1" s="152">
        <v>45047</v>
      </c>
      <c r="GN1" s="152">
        <v>45078</v>
      </c>
      <c r="GO1" s="152">
        <v>45108</v>
      </c>
      <c r="GP1" s="152">
        <v>45139</v>
      </c>
      <c r="GQ1" s="152">
        <v>45170</v>
      </c>
      <c r="GR1" s="152">
        <v>45200</v>
      </c>
      <c r="GS1" s="152">
        <v>45231</v>
      </c>
      <c r="GT1" s="152">
        <v>45261</v>
      </c>
      <c r="GU1" s="152">
        <v>45292</v>
      </c>
      <c r="GV1" s="152">
        <v>45323</v>
      </c>
      <c r="GW1" s="156">
        <v>45352</v>
      </c>
      <c r="GX1" s="152">
        <v>45383</v>
      </c>
      <c r="GY1" s="152">
        <v>45413</v>
      </c>
      <c r="GZ1" s="152">
        <v>45444</v>
      </c>
      <c r="HA1" s="152">
        <v>45474</v>
      </c>
      <c r="HB1" s="152">
        <v>45505</v>
      </c>
      <c r="HC1" s="152">
        <v>45536</v>
      </c>
      <c r="HD1" s="152">
        <v>45566</v>
      </c>
      <c r="HE1" s="152">
        <v>45597</v>
      </c>
      <c r="HF1" s="152">
        <v>45627</v>
      </c>
      <c r="HG1" s="152">
        <v>45658</v>
      </c>
      <c r="HH1" s="152">
        <v>45689</v>
      </c>
      <c r="HI1" s="154">
        <v>45717</v>
      </c>
      <c r="HJ1" s="152">
        <v>45748</v>
      </c>
      <c r="HK1" s="152">
        <v>45778</v>
      </c>
      <c r="HL1" s="152">
        <v>45809</v>
      </c>
      <c r="HM1" s="152">
        <v>45839</v>
      </c>
      <c r="HN1" s="152">
        <v>45870</v>
      </c>
      <c r="HO1" s="152">
        <v>45901</v>
      </c>
      <c r="HP1" s="152">
        <v>45931</v>
      </c>
      <c r="HQ1" s="152">
        <v>45962</v>
      </c>
      <c r="HR1" s="152">
        <v>45992</v>
      </c>
      <c r="HS1" s="152">
        <v>46023</v>
      </c>
      <c r="HT1" s="152">
        <v>46054</v>
      </c>
      <c r="HU1" s="154">
        <v>46082</v>
      </c>
    </row>
    <row r="2" spans="1:229" ht="15" thickBot="1" x14ac:dyDescent="0.4">
      <c r="A2" s="45"/>
      <c r="B2" s="46" t="s">
        <v>9</v>
      </c>
      <c r="C2" s="47" t="s">
        <v>10</v>
      </c>
      <c r="D2" s="47" t="s">
        <v>11</v>
      </c>
      <c r="E2" s="47" t="s">
        <v>12</v>
      </c>
      <c r="F2" s="47" t="s">
        <v>13</v>
      </c>
      <c r="G2" s="47" t="s">
        <v>14</v>
      </c>
      <c r="H2" s="47" t="s">
        <v>15</v>
      </c>
      <c r="I2" s="47" t="s">
        <v>16</v>
      </c>
      <c r="J2" s="47" t="s">
        <v>17</v>
      </c>
      <c r="K2" s="47" t="s">
        <v>18</v>
      </c>
      <c r="L2" s="47" t="s">
        <v>19</v>
      </c>
      <c r="M2" s="48" t="s">
        <v>20</v>
      </c>
      <c r="N2" s="34" t="s">
        <v>21</v>
      </c>
      <c r="O2" s="35">
        <v>40299</v>
      </c>
      <c r="P2" s="35">
        <v>40330</v>
      </c>
      <c r="Q2" s="35">
        <v>40360</v>
      </c>
      <c r="R2" s="35">
        <v>40391</v>
      </c>
      <c r="S2" s="35">
        <v>40422</v>
      </c>
      <c r="T2" s="35">
        <v>40452</v>
      </c>
      <c r="U2" s="35">
        <v>40483</v>
      </c>
      <c r="V2" s="35">
        <v>40513</v>
      </c>
      <c r="W2" s="35">
        <v>40544</v>
      </c>
      <c r="X2" s="35">
        <v>40575</v>
      </c>
      <c r="Y2" s="36">
        <v>40603</v>
      </c>
      <c r="Z2" s="52">
        <v>40634</v>
      </c>
      <c r="AA2" s="53">
        <v>40664</v>
      </c>
      <c r="AB2" s="53">
        <v>40695</v>
      </c>
      <c r="AC2" s="53">
        <v>40725</v>
      </c>
      <c r="AD2" s="53">
        <v>40756</v>
      </c>
      <c r="AE2" s="53">
        <v>40787</v>
      </c>
      <c r="AF2" s="53">
        <v>40817</v>
      </c>
      <c r="AG2" s="53">
        <v>40848</v>
      </c>
      <c r="AH2" s="53">
        <v>40878</v>
      </c>
      <c r="AI2" s="53">
        <v>40909</v>
      </c>
      <c r="AJ2" s="53">
        <v>40940</v>
      </c>
      <c r="AK2" s="54">
        <v>40969</v>
      </c>
      <c r="AL2" s="37">
        <v>41000</v>
      </c>
      <c r="AM2" s="35">
        <v>41030</v>
      </c>
      <c r="AN2" s="35">
        <v>41061</v>
      </c>
      <c r="AO2" s="35">
        <v>41091</v>
      </c>
      <c r="AP2" s="35">
        <v>41122</v>
      </c>
      <c r="AQ2" s="35">
        <v>41153</v>
      </c>
      <c r="AR2" s="35">
        <v>41183</v>
      </c>
      <c r="AS2" s="35">
        <v>41214</v>
      </c>
      <c r="AT2" s="35">
        <v>41244</v>
      </c>
      <c r="AU2" s="35">
        <v>41275</v>
      </c>
      <c r="AV2" s="35">
        <v>41306</v>
      </c>
      <c r="AW2" s="36">
        <v>41334</v>
      </c>
      <c r="AX2" s="52">
        <v>41365</v>
      </c>
      <c r="AY2" s="53">
        <v>41395</v>
      </c>
      <c r="AZ2" s="53">
        <v>41426</v>
      </c>
      <c r="BA2" s="53">
        <v>41456</v>
      </c>
      <c r="BB2" s="53">
        <v>41487</v>
      </c>
      <c r="BC2" s="53">
        <v>41518</v>
      </c>
      <c r="BD2" s="53">
        <v>41548</v>
      </c>
      <c r="BE2" s="53">
        <v>41579</v>
      </c>
      <c r="BF2" s="53">
        <v>41609</v>
      </c>
      <c r="BG2" s="53">
        <v>41640</v>
      </c>
      <c r="BH2" s="53">
        <v>41671</v>
      </c>
      <c r="BI2" s="54">
        <v>41699</v>
      </c>
      <c r="BJ2" s="37">
        <v>41730</v>
      </c>
      <c r="BK2" s="35">
        <v>41760</v>
      </c>
      <c r="BL2" s="35">
        <v>41791</v>
      </c>
      <c r="BM2" s="35">
        <v>41821</v>
      </c>
      <c r="BN2" s="35">
        <v>41852</v>
      </c>
      <c r="BO2" s="35">
        <v>41883</v>
      </c>
      <c r="BP2" s="35">
        <v>41913</v>
      </c>
      <c r="BQ2" s="35">
        <v>41944</v>
      </c>
      <c r="BR2" s="35">
        <v>41974</v>
      </c>
      <c r="BS2" s="35">
        <v>42005</v>
      </c>
      <c r="BT2" s="35">
        <v>42036</v>
      </c>
      <c r="BU2" s="35">
        <v>42064</v>
      </c>
      <c r="BV2" s="52">
        <v>42095</v>
      </c>
      <c r="BW2" s="53">
        <v>42125</v>
      </c>
      <c r="BX2" s="53">
        <v>42156</v>
      </c>
      <c r="BY2" s="53">
        <v>42186</v>
      </c>
      <c r="BZ2" s="53">
        <v>42217</v>
      </c>
      <c r="CA2" s="53">
        <v>42248</v>
      </c>
      <c r="CB2" s="53">
        <v>42278</v>
      </c>
      <c r="CC2" s="53">
        <v>42309</v>
      </c>
      <c r="CD2" s="53">
        <v>42339</v>
      </c>
      <c r="CE2" s="53">
        <v>42370</v>
      </c>
      <c r="CF2" s="53">
        <v>42401</v>
      </c>
      <c r="CG2" s="54">
        <v>42430</v>
      </c>
      <c r="CH2" s="37">
        <v>42461</v>
      </c>
      <c r="CI2" s="35">
        <v>42491</v>
      </c>
      <c r="CJ2" s="35">
        <v>42522</v>
      </c>
      <c r="CK2" s="35">
        <v>42552</v>
      </c>
      <c r="CL2" s="35">
        <v>42583</v>
      </c>
      <c r="CM2" s="35">
        <v>42614</v>
      </c>
      <c r="CN2" s="35">
        <v>42644</v>
      </c>
      <c r="CO2" s="35">
        <v>42675</v>
      </c>
      <c r="CP2" s="35">
        <v>42705</v>
      </c>
      <c r="CQ2" s="35">
        <v>42736</v>
      </c>
      <c r="CR2" s="35">
        <v>42767</v>
      </c>
      <c r="CS2" s="36">
        <v>42795</v>
      </c>
      <c r="CT2" s="52">
        <v>42826</v>
      </c>
      <c r="CU2" s="53">
        <v>42856</v>
      </c>
      <c r="CV2" s="53">
        <v>42887</v>
      </c>
      <c r="CW2" s="53">
        <v>42917</v>
      </c>
      <c r="CX2" s="53">
        <v>42948</v>
      </c>
      <c r="CY2" s="53">
        <v>42979</v>
      </c>
      <c r="CZ2" s="53">
        <v>43009</v>
      </c>
      <c r="DA2" s="53">
        <v>43040</v>
      </c>
      <c r="DB2" s="53">
        <v>43070</v>
      </c>
      <c r="DC2" s="53">
        <v>43101</v>
      </c>
      <c r="DD2" s="53">
        <v>43132</v>
      </c>
      <c r="DE2" s="54">
        <v>43160</v>
      </c>
      <c r="DF2" s="35">
        <v>43191</v>
      </c>
      <c r="DG2" s="35">
        <v>43221</v>
      </c>
      <c r="DH2" s="35">
        <v>43252</v>
      </c>
      <c r="DI2" s="35">
        <v>43282</v>
      </c>
      <c r="DJ2" s="35">
        <v>43313</v>
      </c>
      <c r="DK2" s="35">
        <v>43344</v>
      </c>
      <c r="DL2" s="35">
        <v>43374</v>
      </c>
      <c r="DM2" s="35">
        <v>43405</v>
      </c>
      <c r="DN2" s="35">
        <v>43435</v>
      </c>
      <c r="DO2" s="35">
        <v>43466</v>
      </c>
      <c r="DP2" s="35">
        <v>43497</v>
      </c>
      <c r="DQ2" s="36">
        <v>43525</v>
      </c>
      <c r="DR2" s="53">
        <v>43556</v>
      </c>
      <c r="DS2" s="53">
        <v>43586</v>
      </c>
      <c r="DT2" s="53">
        <v>43617</v>
      </c>
      <c r="DU2" s="53">
        <v>43647</v>
      </c>
      <c r="DV2" s="53">
        <v>43678</v>
      </c>
      <c r="DW2" s="53">
        <v>43709</v>
      </c>
      <c r="DX2" s="53">
        <v>43739</v>
      </c>
      <c r="DY2" s="53">
        <v>43770</v>
      </c>
      <c r="DZ2" s="53">
        <v>43800</v>
      </c>
      <c r="EA2" s="53">
        <v>43831</v>
      </c>
      <c r="EB2" s="53">
        <v>43862</v>
      </c>
      <c r="EC2" s="54">
        <v>43891</v>
      </c>
      <c r="ED2" s="35">
        <v>43922</v>
      </c>
      <c r="EE2" s="35">
        <v>43952</v>
      </c>
      <c r="EF2" s="35">
        <v>43983</v>
      </c>
      <c r="EG2" s="35">
        <v>44013</v>
      </c>
      <c r="EH2" s="35">
        <v>44044</v>
      </c>
      <c r="EI2" s="35">
        <v>44075</v>
      </c>
      <c r="EJ2" s="35">
        <v>44105</v>
      </c>
      <c r="EK2" s="35">
        <v>44136</v>
      </c>
      <c r="EL2" s="35">
        <v>44166</v>
      </c>
      <c r="EM2" s="35">
        <v>44197</v>
      </c>
      <c r="EN2" s="35">
        <v>44228</v>
      </c>
      <c r="EO2" s="36">
        <v>44256</v>
      </c>
      <c r="EP2" s="53">
        <v>44287</v>
      </c>
      <c r="EQ2" s="53">
        <v>44317</v>
      </c>
      <c r="ER2" s="53">
        <v>44348</v>
      </c>
      <c r="ES2" s="53">
        <v>44378</v>
      </c>
      <c r="ET2" s="53">
        <v>44409</v>
      </c>
      <c r="EU2" s="53">
        <v>44440</v>
      </c>
      <c r="EV2" s="53">
        <v>44470</v>
      </c>
      <c r="EW2" s="53">
        <v>44501</v>
      </c>
      <c r="EX2" s="53">
        <v>44531</v>
      </c>
      <c r="EY2" s="53">
        <v>44562</v>
      </c>
      <c r="EZ2" s="53">
        <v>44593</v>
      </c>
      <c r="FA2" s="54">
        <v>44621</v>
      </c>
      <c r="FB2" s="35">
        <v>43922</v>
      </c>
      <c r="FC2" s="35">
        <v>43952</v>
      </c>
      <c r="FD2" s="35">
        <v>43983</v>
      </c>
      <c r="FE2" s="35">
        <v>44013</v>
      </c>
      <c r="FF2" s="35">
        <v>44044</v>
      </c>
      <c r="FG2" s="35">
        <v>44075</v>
      </c>
      <c r="FH2" s="35">
        <v>44105</v>
      </c>
      <c r="FI2" s="35">
        <v>44136</v>
      </c>
      <c r="FJ2" s="35">
        <v>44166</v>
      </c>
      <c r="FK2" s="35">
        <v>44197</v>
      </c>
      <c r="FL2" s="35">
        <v>44228</v>
      </c>
      <c r="FM2" s="36">
        <v>44256</v>
      </c>
      <c r="FN2" s="53">
        <v>44287</v>
      </c>
      <c r="FO2" s="53">
        <v>44317</v>
      </c>
      <c r="FP2" s="53">
        <v>44348</v>
      </c>
      <c r="FQ2" s="53">
        <v>44378</v>
      </c>
      <c r="FR2" s="53">
        <v>44409</v>
      </c>
      <c r="FS2" s="53">
        <v>44440</v>
      </c>
      <c r="FT2" s="53">
        <v>44470</v>
      </c>
      <c r="FU2" s="53">
        <v>44501</v>
      </c>
      <c r="FV2" s="53">
        <v>44531</v>
      </c>
      <c r="FW2" s="53">
        <v>44562</v>
      </c>
      <c r="FX2" s="53">
        <v>44593</v>
      </c>
      <c r="FY2" s="54">
        <v>44621</v>
      </c>
      <c r="FZ2" s="135">
        <v>44652</v>
      </c>
      <c r="GA2" s="135">
        <v>44682</v>
      </c>
      <c r="GB2" s="135">
        <v>44713</v>
      </c>
      <c r="GC2" s="135">
        <v>44743</v>
      </c>
      <c r="GD2" s="135">
        <v>44774</v>
      </c>
      <c r="GE2" s="135">
        <v>44805</v>
      </c>
      <c r="GF2" s="135">
        <v>44835</v>
      </c>
      <c r="GG2" s="135">
        <v>44866</v>
      </c>
      <c r="GH2" s="135">
        <v>44896</v>
      </c>
      <c r="GI2" s="135">
        <v>44927</v>
      </c>
      <c r="GJ2" s="135">
        <v>44958</v>
      </c>
      <c r="GK2" s="136">
        <v>44986</v>
      </c>
      <c r="GL2" s="153"/>
      <c r="GM2" s="153"/>
      <c r="GN2" s="153"/>
      <c r="GO2" s="153"/>
      <c r="GP2" s="153"/>
      <c r="GQ2" s="153"/>
      <c r="GR2" s="153"/>
      <c r="GS2" s="153"/>
      <c r="GT2" s="153"/>
      <c r="GU2" s="153"/>
      <c r="GV2" s="153"/>
      <c r="GW2" s="157"/>
      <c r="GX2" s="153"/>
      <c r="GY2" s="153"/>
      <c r="GZ2" s="153"/>
      <c r="HA2" s="153"/>
      <c r="HB2" s="153"/>
      <c r="HC2" s="153"/>
      <c r="HD2" s="153"/>
      <c r="HE2" s="153"/>
      <c r="HF2" s="153"/>
      <c r="HG2" s="153"/>
      <c r="HH2" s="153"/>
      <c r="HI2" s="155"/>
      <c r="HJ2" s="153"/>
      <c r="HK2" s="153"/>
      <c r="HL2" s="153"/>
      <c r="HM2" s="153"/>
      <c r="HN2" s="153"/>
      <c r="HO2" s="153"/>
      <c r="HP2" s="153"/>
      <c r="HQ2" s="153"/>
      <c r="HR2" s="153"/>
      <c r="HS2" s="153"/>
      <c r="HT2" s="153"/>
      <c r="HU2" s="155"/>
    </row>
    <row r="3" spans="1:229" ht="15.5" x14ac:dyDescent="0.35">
      <c r="A3" s="90" t="s">
        <v>22</v>
      </c>
      <c r="B3" s="91">
        <v>36</v>
      </c>
      <c r="C3" s="92">
        <v>26</v>
      </c>
      <c r="D3" s="92">
        <v>38</v>
      </c>
      <c r="E3" s="92">
        <v>62</v>
      </c>
      <c r="F3" s="92">
        <v>46</v>
      </c>
      <c r="G3" s="92">
        <v>40</v>
      </c>
      <c r="H3" s="92">
        <v>59</v>
      </c>
      <c r="I3" s="92">
        <v>53</v>
      </c>
      <c r="J3" s="92">
        <v>45</v>
      </c>
      <c r="K3" s="92">
        <v>43</v>
      </c>
      <c r="L3" s="92">
        <v>46</v>
      </c>
      <c r="M3" s="93">
        <v>60</v>
      </c>
      <c r="N3" s="91">
        <v>43</v>
      </c>
      <c r="O3" s="92">
        <v>41</v>
      </c>
      <c r="P3" s="92">
        <v>66</v>
      </c>
      <c r="Q3" s="92">
        <v>54</v>
      </c>
      <c r="R3" s="92">
        <v>58</v>
      </c>
      <c r="S3" s="92">
        <v>59</v>
      </c>
      <c r="T3" s="92">
        <v>45</v>
      </c>
      <c r="U3" s="92">
        <v>74</v>
      </c>
      <c r="V3" s="92">
        <v>50</v>
      </c>
      <c r="W3" s="92">
        <v>75</v>
      </c>
      <c r="X3" s="92">
        <v>75</v>
      </c>
      <c r="Y3" s="93">
        <v>84</v>
      </c>
      <c r="Z3" s="91">
        <v>63</v>
      </c>
      <c r="AA3" s="92">
        <v>89</v>
      </c>
      <c r="AB3" s="92">
        <v>75</v>
      </c>
      <c r="AC3" s="92">
        <v>74</v>
      </c>
      <c r="AD3" s="92">
        <v>71</v>
      </c>
      <c r="AE3" s="92">
        <v>84</v>
      </c>
      <c r="AF3" s="92">
        <v>47</v>
      </c>
      <c r="AG3" s="92">
        <v>88</v>
      </c>
      <c r="AH3" s="92">
        <v>52</v>
      </c>
      <c r="AI3" s="92">
        <v>98</v>
      </c>
      <c r="AJ3" s="92">
        <v>87</v>
      </c>
      <c r="AK3" s="93">
        <v>95</v>
      </c>
      <c r="AL3" s="91">
        <v>74</v>
      </c>
      <c r="AM3" s="92">
        <v>99</v>
      </c>
      <c r="AN3" s="92">
        <v>98</v>
      </c>
      <c r="AO3" s="92">
        <v>105</v>
      </c>
      <c r="AP3" s="92">
        <v>109</v>
      </c>
      <c r="AQ3" s="94">
        <v>75</v>
      </c>
      <c r="AR3" s="94">
        <v>85</v>
      </c>
      <c r="AS3" s="94">
        <v>82</v>
      </c>
      <c r="AT3" s="94">
        <v>59</v>
      </c>
      <c r="AU3" s="94">
        <v>87</v>
      </c>
      <c r="AV3" s="94">
        <v>105</v>
      </c>
      <c r="AW3" s="95">
        <v>114</v>
      </c>
      <c r="AX3" s="91">
        <v>102</v>
      </c>
      <c r="AY3" s="92">
        <v>79</v>
      </c>
      <c r="AZ3" s="92">
        <v>92</v>
      </c>
      <c r="BA3" s="92">
        <v>104</v>
      </c>
      <c r="BB3" s="92">
        <v>108</v>
      </c>
      <c r="BC3" s="92">
        <v>94</v>
      </c>
      <c r="BD3" s="92">
        <v>127</v>
      </c>
      <c r="BE3" s="92">
        <v>134</v>
      </c>
      <c r="BF3" s="92">
        <v>130</v>
      </c>
      <c r="BG3" s="92">
        <v>152</v>
      </c>
      <c r="BH3" s="92">
        <v>136</v>
      </c>
      <c r="BI3" s="93">
        <v>112</v>
      </c>
      <c r="BJ3" s="91">
        <v>140</v>
      </c>
      <c r="BK3" s="92">
        <v>112</v>
      </c>
      <c r="BL3" s="92">
        <v>111</v>
      </c>
      <c r="BM3" s="92">
        <v>136</v>
      </c>
      <c r="BN3" s="92">
        <v>125</v>
      </c>
      <c r="BO3" s="92">
        <v>106</v>
      </c>
      <c r="BP3" s="92">
        <v>104</v>
      </c>
      <c r="BQ3" s="92">
        <v>124</v>
      </c>
      <c r="BR3" s="92">
        <f>(88+5)</f>
        <v>93</v>
      </c>
      <c r="BS3" s="92">
        <f>110+7</f>
        <v>117</v>
      </c>
      <c r="BT3" s="92">
        <f>107+3</f>
        <v>110</v>
      </c>
      <c r="BU3" s="92">
        <f>(106+7)</f>
        <v>113</v>
      </c>
      <c r="BV3" s="91">
        <f>89+3</f>
        <v>92</v>
      </c>
      <c r="BW3" s="92">
        <f>(74+1)</f>
        <v>75</v>
      </c>
      <c r="BX3" s="92">
        <f>(87+4)</f>
        <v>91</v>
      </c>
      <c r="BY3" s="92">
        <f>SUM(107+8)</f>
        <v>115</v>
      </c>
      <c r="BZ3" s="92">
        <f>SUM(101+5)</f>
        <v>106</v>
      </c>
      <c r="CA3" s="92">
        <f>SUM(97+4)</f>
        <v>101</v>
      </c>
      <c r="CB3" s="92">
        <f>SUM(105+7)</f>
        <v>112</v>
      </c>
      <c r="CC3" s="92">
        <f>SUM(105+14)</f>
        <v>119</v>
      </c>
      <c r="CD3" s="92">
        <f>(69+3)</f>
        <v>72</v>
      </c>
      <c r="CE3" s="92">
        <v>90</v>
      </c>
      <c r="CF3" s="92">
        <v>109</v>
      </c>
      <c r="CG3" s="93">
        <v>118</v>
      </c>
      <c r="CH3" s="91">
        <v>82</v>
      </c>
      <c r="CI3" s="92">
        <v>102</v>
      </c>
      <c r="CJ3" s="92">
        <v>91</v>
      </c>
      <c r="CK3" s="92">
        <v>116</v>
      </c>
      <c r="CL3" s="92">
        <v>101</v>
      </c>
      <c r="CM3" s="92">
        <v>87</v>
      </c>
      <c r="CN3" s="92">
        <f>SUM(110+4)</f>
        <v>114</v>
      </c>
      <c r="CO3" s="92">
        <f>SUM(124+2)</f>
        <v>126</v>
      </c>
      <c r="CP3" s="92">
        <f>SUM(102+6)</f>
        <v>108</v>
      </c>
      <c r="CQ3" s="92">
        <f>SUM(139+4)</f>
        <v>143</v>
      </c>
      <c r="CR3" s="92">
        <f>SUM(95+5)</f>
        <v>100</v>
      </c>
      <c r="CS3" s="127">
        <f>(114+3)</f>
        <v>117</v>
      </c>
      <c r="CT3" s="92">
        <f>110+4</f>
        <v>114</v>
      </c>
      <c r="CU3" s="92">
        <f>109+5</f>
        <v>114</v>
      </c>
      <c r="CV3" s="92">
        <f>81+1</f>
        <v>82</v>
      </c>
      <c r="CW3" s="92">
        <f>91+5</f>
        <v>96</v>
      </c>
      <c r="CX3" s="92">
        <f>113+9</f>
        <v>122</v>
      </c>
      <c r="CY3" s="92">
        <f>94+4</f>
        <v>98</v>
      </c>
      <c r="CZ3" s="92">
        <f>110+11</f>
        <v>121</v>
      </c>
      <c r="DA3" s="92">
        <f>107+5</f>
        <v>112</v>
      </c>
      <c r="DB3" s="92">
        <f>64+2</f>
        <v>66</v>
      </c>
      <c r="DC3" s="92">
        <f>115+2</f>
        <v>117</v>
      </c>
      <c r="DD3" s="92">
        <f>118+4</f>
        <v>122</v>
      </c>
      <c r="DE3" s="93">
        <f>123+6</f>
        <v>129</v>
      </c>
      <c r="DF3" s="92">
        <f>117+6</f>
        <v>123</v>
      </c>
      <c r="DG3" s="92">
        <f>119+8</f>
        <v>127</v>
      </c>
      <c r="DH3" s="92">
        <f>113+3</f>
        <v>116</v>
      </c>
      <c r="DI3" s="92">
        <f>155+5</f>
        <v>160</v>
      </c>
      <c r="DJ3" s="92">
        <f>148+5</f>
        <v>153</v>
      </c>
      <c r="DK3" s="92">
        <f>87+7</f>
        <v>94</v>
      </c>
      <c r="DL3" s="126">
        <f>113+3</f>
        <v>116</v>
      </c>
      <c r="DM3" s="126">
        <f>109+5</f>
        <v>114</v>
      </c>
      <c r="DN3" s="126">
        <f>60+2</f>
        <v>62</v>
      </c>
      <c r="DO3" s="126">
        <f>152+3</f>
        <v>155</v>
      </c>
      <c r="DP3" s="92">
        <f>94+9</f>
        <v>103</v>
      </c>
      <c r="DQ3" s="93">
        <f>131+8</f>
        <v>139</v>
      </c>
      <c r="DR3" s="126">
        <f>122+5</f>
        <v>127</v>
      </c>
      <c r="DS3" s="126">
        <f>120+8</f>
        <v>128</v>
      </c>
      <c r="DT3" s="126">
        <f>90+7</f>
        <v>97</v>
      </c>
      <c r="DU3" s="126">
        <f>128+7</f>
        <v>135</v>
      </c>
      <c r="DV3" s="126">
        <f>100+7</f>
        <v>107</v>
      </c>
      <c r="DW3" s="126">
        <f>94+14</f>
        <v>108</v>
      </c>
      <c r="DX3" s="126">
        <f>98+7</f>
        <v>105</v>
      </c>
      <c r="DY3" s="126">
        <f>102+7</f>
        <v>109</v>
      </c>
      <c r="DZ3" s="126">
        <f>90+1</f>
        <v>91</v>
      </c>
      <c r="EA3" s="92">
        <f>105+8</f>
        <v>113</v>
      </c>
      <c r="EB3" s="92">
        <f>116+6</f>
        <v>122</v>
      </c>
      <c r="EC3" s="127">
        <f>86+3</f>
        <v>89</v>
      </c>
      <c r="ED3" s="92"/>
      <c r="EE3" s="92"/>
      <c r="EF3" s="92"/>
      <c r="EG3" s="92"/>
      <c r="EH3" s="92"/>
      <c r="EI3" s="92"/>
      <c r="EJ3" s="126"/>
      <c r="EK3" s="126"/>
      <c r="EL3" s="126"/>
      <c r="EM3" s="126"/>
      <c r="EN3" s="126"/>
      <c r="EO3" s="93"/>
      <c r="EP3" s="126"/>
      <c r="EQ3" s="126"/>
      <c r="ER3" s="126"/>
      <c r="ES3" s="126"/>
      <c r="ET3" s="126"/>
      <c r="EU3" s="126"/>
      <c r="EV3" s="126"/>
      <c r="EW3" s="126"/>
      <c r="EX3" s="126"/>
      <c r="EY3" s="126"/>
      <c r="EZ3" s="126"/>
      <c r="FA3" s="127"/>
      <c r="FB3" s="92">
        <f>69+2</f>
        <v>71</v>
      </c>
      <c r="FC3" s="92">
        <f>49+3</f>
        <v>52</v>
      </c>
      <c r="FD3" s="92">
        <f>59+6</f>
        <v>65</v>
      </c>
      <c r="FE3" s="92">
        <f>75+7</f>
        <v>82</v>
      </c>
      <c r="FF3" s="92">
        <f>84+3</f>
        <v>87</v>
      </c>
      <c r="FG3" s="92">
        <v>130</v>
      </c>
      <c r="FH3" s="126">
        <f>101+1</f>
        <v>102</v>
      </c>
      <c r="FI3" s="126">
        <f>87+6</f>
        <v>93</v>
      </c>
      <c r="FJ3" s="126">
        <f>82+4</f>
        <v>86</v>
      </c>
      <c r="FK3" s="126">
        <f>81+6</f>
        <v>87</v>
      </c>
      <c r="FL3" s="92">
        <f>91+5</f>
        <v>96</v>
      </c>
      <c r="FM3" s="93">
        <f>87+7</f>
        <v>94</v>
      </c>
      <c r="FN3" s="131">
        <v>73</v>
      </c>
      <c r="FO3" s="132">
        <v>86</v>
      </c>
      <c r="FP3" s="132">
        <v>88</v>
      </c>
      <c r="FQ3" s="132">
        <v>64</v>
      </c>
      <c r="FR3" s="132">
        <v>93</v>
      </c>
      <c r="FS3" s="132">
        <v>85</v>
      </c>
      <c r="FT3" s="132">
        <v>97</v>
      </c>
      <c r="FU3" s="132">
        <v>98</v>
      </c>
      <c r="FV3" s="132">
        <v>73</v>
      </c>
      <c r="FW3" s="92">
        <v>117</v>
      </c>
      <c r="FX3" s="132">
        <v>95</v>
      </c>
      <c r="FY3" s="93">
        <v>91</v>
      </c>
      <c r="FZ3" s="131">
        <v>104</v>
      </c>
      <c r="GA3" s="132">
        <v>110</v>
      </c>
      <c r="GB3" s="132">
        <v>100</v>
      </c>
      <c r="GC3" s="132">
        <v>78</v>
      </c>
      <c r="GD3" s="132">
        <v>74</v>
      </c>
      <c r="GE3" s="132">
        <v>83</v>
      </c>
      <c r="GF3" s="132">
        <v>70</v>
      </c>
      <c r="GG3" s="132">
        <v>90</v>
      </c>
      <c r="GH3" s="132">
        <v>71</v>
      </c>
      <c r="GI3" s="92">
        <v>111</v>
      </c>
      <c r="GJ3" s="132">
        <v>103</v>
      </c>
      <c r="GK3" s="93">
        <v>98</v>
      </c>
      <c r="GL3" s="131">
        <v>93</v>
      </c>
      <c r="GM3" s="132">
        <v>98</v>
      </c>
      <c r="GN3" s="132">
        <v>108</v>
      </c>
      <c r="GO3" s="132">
        <v>93</v>
      </c>
      <c r="GP3" s="132">
        <v>113</v>
      </c>
      <c r="GQ3" s="132">
        <v>89</v>
      </c>
      <c r="GR3" s="132">
        <v>115</v>
      </c>
      <c r="GS3" s="132">
        <v>104</v>
      </c>
      <c r="GT3" s="132">
        <v>62</v>
      </c>
      <c r="GU3" s="92">
        <v>177</v>
      </c>
      <c r="GV3" s="132">
        <v>106</v>
      </c>
      <c r="GW3" s="93">
        <v>103</v>
      </c>
      <c r="GX3" s="93">
        <v>117</v>
      </c>
      <c r="GY3" s="93">
        <v>122</v>
      </c>
      <c r="GZ3" s="93">
        <v>68</v>
      </c>
      <c r="HA3" s="93">
        <v>108</v>
      </c>
      <c r="HB3" s="93">
        <v>87</v>
      </c>
      <c r="HC3" s="93">
        <v>91</v>
      </c>
      <c r="HD3" s="93">
        <v>105</v>
      </c>
      <c r="HE3" s="93">
        <v>111</v>
      </c>
      <c r="HF3" s="93">
        <v>100</v>
      </c>
      <c r="HG3" s="93">
        <v>127</v>
      </c>
      <c r="HH3" s="93">
        <v>115</v>
      </c>
      <c r="HI3" s="93">
        <v>144</v>
      </c>
      <c r="HJ3" s="93">
        <v>106</v>
      </c>
      <c r="HK3" s="93">
        <v>112</v>
      </c>
      <c r="HL3" s="93">
        <v>108</v>
      </c>
      <c r="HM3" s="93">
        <v>135</v>
      </c>
      <c r="HN3" s="93">
        <v>109</v>
      </c>
      <c r="HO3" s="93">
        <v>106</v>
      </c>
      <c r="HP3" s="93">
        <v>135</v>
      </c>
      <c r="HQ3" s="93">
        <v>143</v>
      </c>
      <c r="HR3" s="93">
        <v>94</v>
      </c>
      <c r="HS3" s="93">
        <v>134</v>
      </c>
      <c r="HT3" s="93">
        <v>165</v>
      </c>
      <c r="HU3" s="93">
        <v>166</v>
      </c>
    </row>
    <row r="4" spans="1:229" x14ac:dyDescent="0.35">
      <c r="A4" s="146" t="s">
        <v>23</v>
      </c>
      <c r="B4" s="133">
        <v>29</v>
      </c>
      <c r="C4" s="147">
        <v>22</v>
      </c>
      <c r="D4" s="147">
        <v>31</v>
      </c>
      <c r="E4" s="147">
        <v>55</v>
      </c>
      <c r="F4" s="147">
        <v>34</v>
      </c>
      <c r="G4" s="147">
        <v>29</v>
      </c>
      <c r="H4" s="147">
        <v>41</v>
      </c>
      <c r="I4" s="147">
        <v>48</v>
      </c>
      <c r="J4" s="147">
        <v>36</v>
      </c>
      <c r="K4" s="147">
        <v>36</v>
      </c>
      <c r="L4" s="147">
        <v>38</v>
      </c>
      <c r="M4" s="148">
        <v>59</v>
      </c>
      <c r="N4" s="133">
        <v>39</v>
      </c>
      <c r="O4" s="147">
        <v>39</v>
      </c>
      <c r="P4" s="147">
        <v>58</v>
      </c>
      <c r="Q4" s="147">
        <v>52</v>
      </c>
      <c r="R4" s="147">
        <v>54</v>
      </c>
      <c r="S4" s="147">
        <v>52</v>
      </c>
      <c r="T4" s="147">
        <v>41</v>
      </c>
      <c r="U4" s="147">
        <v>69</v>
      </c>
      <c r="V4" s="147">
        <v>48</v>
      </c>
      <c r="W4" s="147">
        <v>73</v>
      </c>
      <c r="X4" s="147">
        <v>71</v>
      </c>
      <c r="Y4" s="148">
        <v>83</v>
      </c>
      <c r="Z4" s="133">
        <v>63</v>
      </c>
      <c r="AA4" s="147">
        <v>89</v>
      </c>
      <c r="AB4" s="147">
        <v>74</v>
      </c>
      <c r="AC4" s="147">
        <v>74</v>
      </c>
      <c r="AD4" s="147">
        <v>69</v>
      </c>
      <c r="AE4" s="147">
        <v>79</v>
      </c>
      <c r="AF4" s="147">
        <v>47</v>
      </c>
      <c r="AG4" s="147">
        <v>86</v>
      </c>
      <c r="AH4" s="147">
        <v>50</v>
      </c>
      <c r="AI4" s="147">
        <v>98</v>
      </c>
      <c r="AJ4" s="147">
        <v>82</v>
      </c>
      <c r="AK4" s="148">
        <v>95</v>
      </c>
      <c r="AL4" s="133">
        <v>72</v>
      </c>
      <c r="AM4" s="147">
        <v>96</v>
      </c>
      <c r="AN4" s="147">
        <v>92</v>
      </c>
      <c r="AO4" s="147">
        <v>104</v>
      </c>
      <c r="AP4" s="147">
        <v>101</v>
      </c>
      <c r="AQ4" s="147">
        <v>75</v>
      </c>
      <c r="AR4" s="147">
        <v>84</v>
      </c>
      <c r="AS4" s="147">
        <v>81</v>
      </c>
      <c r="AT4" s="147">
        <v>58</v>
      </c>
      <c r="AU4" s="147">
        <v>85</v>
      </c>
      <c r="AV4" s="147">
        <v>101</v>
      </c>
      <c r="AW4" s="148">
        <v>111</v>
      </c>
      <c r="AX4" s="133">
        <v>102</v>
      </c>
      <c r="AY4" s="147">
        <v>75</v>
      </c>
      <c r="AZ4" s="147">
        <v>89</v>
      </c>
      <c r="BA4" s="147">
        <v>100</v>
      </c>
      <c r="BB4" s="147">
        <v>103</v>
      </c>
      <c r="BC4" s="147">
        <v>91</v>
      </c>
      <c r="BD4" s="147">
        <v>125</v>
      </c>
      <c r="BE4" s="147">
        <v>132</v>
      </c>
      <c r="BF4" s="147">
        <v>120</v>
      </c>
      <c r="BG4" s="147">
        <v>148</v>
      </c>
      <c r="BH4" s="147">
        <v>130</v>
      </c>
      <c r="BI4" s="148">
        <v>111</v>
      </c>
      <c r="BJ4" s="133">
        <v>136</v>
      </c>
      <c r="BK4" s="147">
        <v>111</v>
      </c>
      <c r="BL4" s="147">
        <v>105</v>
      </c>
      <c r="BM4" s="147">
        <v>123</v>
      </c>
      <c r="BN4" s="147">
        <v>120</v>
      </c>
      <c r="BO4" s="147">
        <f>(93+4)</f>
        <v>97</v>
      </c>
      <c r="BP4" s="147">
        <v>101</v>
      </c>
      <c r="BQ4" s="147">
        <v>115</v>
      </c>
      <c r="BR4" s="147">
        <f>SUM(84+5)</f>
        <v>89</v>
      </c>
      <c r="BS4" s="147">
        <f>(100+7)</f>
        <v>107</v>
      </c>
      <c r="BT4" s="147">
        <f>(99+3)</f>
        <v>102</v>
      </c>
      <c r="BU4" s="147">
        <f>SUM(96+5)</f>
        <v>101</v>
      </c>
      <c r="BV4" s="149">
        <v>89</v>
      </c>
      <c r="BW4" s="147">
        <f>(73+1)</f>
        <v>74</v>
      </c>
      <c r="BX4" s="147">
        <f>SUM(84+4)</f>
        <v>88</v>
      </c>
      <c r="BY4" s="147">
        <f>SUM(105+6)</f>
        <v>111</v>
      </c>
      <c r="BZ4" s="147">
        <f>SUM(91+4)</f>
        <v>95</v>
      </c>
      <c r="CA4" s="147">
        <f>SUM(95+4)</f>
        <v>99</v>
      </c>
      <c r="CB4" s="147">
        <f>SUM(104+7)</f>
        <v>111</v>
      </c>
      <c r="CC4" s="147">
        <f>SUM(104+14)</f>
        <v>118</v>
      </c>
      <c r="CD4" s="147">
        <v>70</v>
      </c>
      <c r="CE4" s="147">
        <v>88</v>
      </c>
      <c r="CF4" s="147">
        <v>104</v>
      </c>
      <c r="CG4" s="148">
        <v>114</v>
      </c>
      <c r="CH4" s="149">
        <v>80</v>
      </c>
      <c r="CI4" s="147">
        <v>97</v>
      </c>
      <c r="CJ4" s="147">
        <v>89</v>
      </c>
      <c r="CK4" s="147">
        <v>116</v>
      </c>
      <c r="CL4" s="147">
        <v>100</v>
      </c>
      <c r="CM4" s="147">
        <v>80</v>
      </c>
      <c r="CN4" s="147">
        <f>SUM(105+4)</f>
        <v>109</v>
      </c>
      <c r="CO4" s="147">
        <f>SUM(123+2)</f>
        <v>125</v>
      </c>
      <c r="CP4" s="147">
        <f>SUM(98+6)</f>
        <v>104</v>
      </c>
      <c r="CQ4" s="147">
        <f>SUM(132+4)</f>
        <v>136</v>
      </c>
      <c r="CR4" s="147">
        <f>SUM(91+5)</f>
        <v>96</v>
      </c>
      <c r="CS4" s="148">
        <f>(100+3)</f>
        <v>103</v>
      </c>
      <c r="CT4" s="149">
        <f>106+4</f>
        <v>110</v>
      </c>
      <c r="CU4" s="147">
        <f>102+5</f>
        <v>107</v>
      </c>
      <c r="CV4" s="147">
        <f>77+1</f>
        <v>78</v>
      </c>
      <c r="CW4" s="147">
        <f>88+4</f>
        <v>92</v>
      </c>
      <c r="CX4" s="147">
        <f>106+9</f>
        <v>115</v>
      </c>
      <c r="CY4" s="147">
        <f>89+4</f>
        <v>93</v>
      </c>
      <c r="CZ4" s="147">
        <f>107+11</f>
        <v>118</v>
      </c>
      <c r="DA4" s="147">
        <f>102+5</f>
        <v>107</v>
      </c>
      <c r="DB4" s="147">
        <f>62+2</f>
        <v>64</v>
      </c>
      <c r="DC4" s="147">
        <v>110</v>
      </c>
      <c r="DD4" s="147">
        <f>112+4</f>
        <v>116</v>
      </c>
      <c r="DE4" s="148">
        <v>119</v>
      </c>
      <c r="DF4" s="147">
        <v>113</v>
      </c>
      <c r="DG4" s="147">
        <v>125</v>
      </c>
      <c r="DH4" s="147">
        <v>115</v>
      </c>
      <c r="DI4" s="147">
        <f>153+3</f>
        <v>156</v>
      </c>
      <c r="DJ4" s="147">
        <f>146+5</f>
        <v>151</v>
      </c>
      <c r="DK4" s="147">
        <f>86+7</f>
        <v>93</v>
      </c>
      <c r="DL4" s="147">
        <f>108+3</f>
        <v>111</v>
      </c>
      <c r="DM4" s="147">
        <f>105+5</f>
        <v>110</v>
      </c>
      <c r="DN4" s="147">
        <f>58+2</f>
        <v>60</v>
      </c>
      <c r="DO4" s="147">
        <v>141</v>
      </c>
      <c r="DP4" s="147">
        <f>92+9</f>
        <v>101</v>
      </c>
      <c r="DQ4" s="148">
        <f>126+7</f>
        <v>133</v>
      </c>
      <c r="DR4" s="147">
        <f>118+4</f>
        <v>122</v>
      </c>
      <c r="DS4" s="147">
        <f>117+8</f>
        <v>125</v>
      </c>
      <c r="DT4" s="147">
        <f>88+7</f>
        <v>95</v>
      </c>
      <c r="DU4" s="147">
        <f>125+7</f>
        <v>132</v>
      </c>
      <c r="DV4" s="147">
        <f>98+7</f>
        <v>105</v>
      </c>
      <c r="DW4" s="147">
        <f>90+14</f>
        <v>104</v>
      </c>
      <c r="DX4" s="147">
        <f>91+7</f>
        <v>98</v>
      </c>
      <c r="DY4" s="147">
        <f>96+7</f>
        <v>103</v>
      </c>
      <c r="DZ4" s="147">
        <f>78+1</f>
        <v>79</v>
      </c>
      <c r="EA4" s="147">
        <f>99+5</f>
        <v>104</v>
      </c>
      <c r="EB4" s="147">
        <f>105+6</f>
        <v>111</v>
      </c>
      <c r="EC4" s="148">
        <f>61+3</f>
        <v>64</v>
      </c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8"/>
      <c r="EP4" s="147"/>
      <c r="EQ4" s="147"/>
      <c r="ER4" s="147"/>
      <c r="ES4" s="147"/>
      <c r="ET4" s="147"/>
      <c r="EU4" s="147"/>
      <c r="EV4" s="147"/>
      <c r="EW4" s="147"/>
      <c r="EX4" s="147"/>
      <c r="EY4" s="147"/>
      <c r="EZ4" s="147"/>
      <c r="FA4" s="148"/>
      <c r="FB4" s="147">
        <f>54+1</f>
        <v>55</v>
      </c>
      <c r="FC4" s="147">
        <f>36+3</f>
        <v>39</v>
      </c>
      <c r="FD4" s="147">
        <f>50+4</f>
        <v>54</v>
      </c>
      <c r="FE4" s="147">
        <f>56+7</f>
        <v>63</v>
      </c>
      <c r="FF4" s="147">
        <f>63+3</f>
        <v>66</v>
      </c>
      <c r="FG4" s="147">
        <f>78+2</f>
        <v>80</v>
      </c>
      <c r="FH4" s="147">
        <f>87-5+1</f>
        <v>83</v>
      </c>
      <c r="FI4" s="147">
        <f>82-1+5</f>
        <v>86</v>
      </c>
      <c r="FJ4" s="147">
        <f>67-1-1+3</f>
        <v>68</v>
      </c>
      <c r="FK4" s="147">
        <f>76-1+5</f>
        <v>80</v>
      </c>
      <c r="FL4" s="147">
        <f>88-5+5</f>
        <v>88</v>
      </c>
      <c r="FM4" s="148">
        <f>83-1+7</f>
        <v>89</v>
      </c>
      <c r="FN4" s="149">
        <v>69</v>
      </c>
      <c r="FO4" s="147">
        <v>84</v>
      </c>
      <c r="FP4" s="147">
        <v>83</v>
      </c>
      <c r="FQ4" s="147">
        <v>58</v>
      </c>
      <c r="FR4" s="147">
        <v>81</v>
      </c>
      <c r="FS4" s="147">
        <v>72</v>
      </c>
      <c r="FT4" s="147">
        <v>89</v>
      </c>
      <c r="FU4" s="147">
        <v>95</v>
      </c>
      <c r="FV4" s="147">
        <v>67</v>
      </c>
      <c r="FW4" s="147">
        <v>111</v>
      </c>
      <c r="FX4" s="147">
        <v>85</v>
      </c>
      <c r="FY4" s="148">
        <v>83</v>
      </c>
      <c r="FZ4" s="149">
        <v>97</v>
      </c>
      <c r="GA4" s="147">
        <v>108</v>
      </c>
      <c r="GB4" s="147">
        <v>96</v>
      </c>
      <c r="GC4" s="147">
        <v>71</v>
      </c>
      <c r="GD4" s="147">
        <v>71</v>
      </c>
      <c r="GE4" s="147">
        <v>76</v>
      </c>
      <c r="GF4" s="147">
        <v>68</v>
      </c>
      <c r="GG4" s="147">
        <v>87</v>
      </c>
      <c r="GH4" s="147">
        <v>68</v>
      </c>
      <c r="GI4" s="147">
        <v>102</v>
      </c>
      <c r="GJ4" s="147">
        <v>99</v>
      </c>
      <c r="GK4" s="148">
        <v>91</v>
      </c>
      <c r="GL4" s="149">
        <v>89</v>
      </c>
      <c r="GM4" s="147">
        <v>92</v>
      </c>
      <c r="GN4" s="147">
        <v>102</v>
      </c>
      <c r="GO4" s="147">
        <v>86</v>
      </c>
      <c r="GP4" s="147">
        <v>107</v>
      </c>
      <c r="GQ4" s="147">
        <v>86</v>
      </c>
      <c r="GR4" s="147">
        <v>113</v>
      </c>
      <c r="GS4" s="147">
        <v>104</v>
      </c>
      <c r="GT4" s="147">
        <v>61</v>
      </c>
      <c r="GU4" s="147">
        <v>177</v>
      </c>
      <c r="GV4" s="147">
        <v>106</v>
      </c>
      <c r="GW4" s="148">
        <v>103</v>
      </c>
      <c r="GX4" s="148">
        <v>114</v>
      </c>
      <c r="GY4" s="148">
        <v>122</v>
      </c>
      <c r="GZ4" s="148">
        <v>68</v>
      </c>
      <c r="HA4" s="148">
        <v>106</v>
      </c>
      <c r="HB4" s="148">
        <v>87</v>
      </c>
      <c r="HC4" s="148">
        <v>89</v>
      </c>
      <c r="HD4" s="148">
        <v>103</v>
      </c>
      <c r="HE4" s="148">
        <v>111</v>
      </c>
      <c r="HF4" s="148">
        <v>100</v>
      </c>
      <c r="HG4" s="148">
        <v>126</v>
      </c>
      <c r="HH4" s="148">
        <v>115</v>
      </c>
      <c r="HI4" s="148">
        <v>144</v>
      </c>
      <c r="HJ4" s="148">
        <v>106</v>
      </c>
      <c r="HK4" s="148">
        <v>109</v>
      </c>
      <c r="HL4" s="148">
        <v>107</v>
      </c>
      <c r="HM4" s="148">
        <v>133</v>
      </c>
      <c r="HN4" s="148">
        <v>108</v>
      </c>
      <c r="HO4" s="148">
        <v>104</v>
      </c>
      <c r="HP4" s="148">
        <v>134</v>
      </c>
      <c r="HQ4" s="148">
        <v>141</v>
      </c>
      <c r="HR4" s="148">
        <v>91</v>
      </c>
      <c r="HS4" s="148">
        <v>134</v>
      </c>
      <c r="HT4" s="148">
        <v>164</v>
      </c>
      <c r="HU4" s="148">
        <v>162</v>
      </c>
    </row>
    <row r="5" spans="1:229" x14ac:dyDescent="0.35">
      <c r="A5" s="6" t="s">
        <v>24</v>
      </c>
      <c r="B5" s="23">
        <v>7</v>
      </c>
      <c r="C5" s="19">
        <v>4</v>
      </c>
      <c r="D5" s="19">
        <v>7</v>
      </c>
      <c r="E5" s="19">
        <v>7</v>
      </c>
      <c r="F5" s="19">
        <v>12</v>
      </c>
      <c r="G5" s="19">
        <v>11</v>
      </c>
      <c r="H5" s="19">
        <v>15</v>
      </c>
      <c r="I5" s="19">
        <v>4</v>
      </c>
      <c r="J5" s="19">
        <v>9</v>
      </c>
      <c r="K5" s="19">
        <v>7</v>
      </c>
      <c r="L5" s="19">
        <v>7</v>
      </c>
      <c r="M5" s="24">
        <v>1</v>
      </c>
      <c r="N5" s="23">
        <v>4</v>
      </c>
      <c r="O5" s="19">
        <v>1</v>
      </c>
      <c r="P5" s="19">
        <v>6</v>
      </c>
      <c r="Q5" s="19">
        <v>2</v>
      </c>
      <c r="R5" s="19">
        <v>4</v>
      </c>
      <c r="S5" s="19">
        <v>6</v>
      </c>
      <c r="T5" s="19">
        <v>4</v>
      </c>
      <c r="U5" s="19">
        <v>4</v>
      </c>
      <c r="V5" s="19">
        <v>1</v>
      </c>
      <c r="W5" s="19">
        <v>1</v>
      </c>
      <c r="X5" s="19">
        <v>3</v>
      </c>
      <c r="Y5" s="24">
        <v>1</v>
      </c>
      <c r="Z5" s="23">
        <v>0</v>
      </c>
      <c r="AA5" s="19">
        <v>0</v>
      </c>
      <c r="AB5" s="19">
        <v>0</v>
      </c>
      <c r="AC5" s="19">
        <v>0</v>
      </c>
      <c r="AD5" s="19">
        <v>0</v>
      </c>
      <c r="AE5" s="19">
        <v>2</v>
      </c>
      <c r="AF5" s="19">
        <v>0</v>
      </c>
      <c r="AG5" s="19">
        <v>1</v>
      </c>
      <c r="AH5" s="19">
        <v>0</v>
      </c>
      <c r="AI5" s="19">
        <v>0</v>
      </c>
      <c r="AJ5" s="19">
        <v>1</v>
      </c>
      <c r="AK5" s="24">
        <v>0</v>
      </c>
      <c r="AL5" s="23">
        <v>0</v>
      </c>
      <c r="AM5" s="19">
        <v>0</v>
      </c>
      <c r="AN5" s="19">
        <v>3</v>
      </c>
      <c r="AO5" s="19">
        <v>0</v>
      </c>
      <c r="AP5" s="19">
        <v>5</v>
      </c>
      <c r="AQ5" s="19">
        <v>0</v>
      </c>
      <c r="AR5" s="19">
        <v>0</v>
      </c>
      <c r="AS5" s="19">
        <v>0</v>
      </c>
      <c r="AT5" s="19">
        <v>0</v>
      </c>
      <c r="AU5" s="19">
        <v>1</v>
      </c>
      <c r="AV5" s="19">
        <v>0</v>
      </c>
      <c r="AW5" s="24">
        <v>1</v>
      </c>
      <c r="AX5" s="23">
        <v>0</v>
      </c>
      <c r="AY5" s="19">
        <v>2</v>
      </c>
      <c r="AZ5" s="19">
        <v>2</v>
      </c>
      <c r="BA5" s="19">
        <v>3</v>
      </c>
      <c r="BB5" s="19">
        <v>4</v>
      </c>
      <c r="BC5" s="19">
        <v>0</v>
      </c>
      <c r="BD5" s="19">
        <v>2</v>
      </c>
      <c r="BE5" s="19">
        <v>2</v>
      </c>
      <c r="BF5" s="19">
        <v>10</v>
      </c>
      <c r="BG5" s="19">
        <v>4</v>
      </c>
      <c r="BH5" s="19">
        <v>6</v>
      </c>
      <c r="BI5" s="24">
        <v>1</v>
      </c>
      <c r="BJ5" s="23">
        <v>1</v>
      </c>
      <c r="BK5" s="19">
        <v>0</v>
      </c>
      <c r="BL5" s="19">
        <v>4</v>
      </c>
      <c r="BM5" s="19">
        <v>11</v>
      </c>
      <c r="BN5" s="19">
        <v>2</v>
      </c>
      <c r="BO5" s="19">
        <v>8</v>
      </c>
      <c r="BP5" s="19">
        <v>2</v>
      </c>
      <c r="BQ5" s="19">
        <v>5</v>
      </c>
      <c r="BR5" s="19">
        <f>(3)</f>
        <v>3</v>
      </c>
      <c r="BS5" s="19">
        <f>9+0</f>
        <v>9</v>
      </c>
      <c r="BT5" s="19">
        <f>7+0</f>
        <v>7</v>
      </c>
      <c r="BU5" s="19">
        <f>(3+2)</f>
        <v>5</v>
      </c>
      <c r="BV5" s="23">
        <v>2</v>
      </c>
      <c r="BW5" s="19">
        <v>1</v>
      </c>
      <c r="BX5" s="19">
        <v>1</v>
      </c>
      <c r="BY5" s="19">
        <f>SUM(2+2)</f>
        <v>4</v>
      </c>
      <c r="BZ5" s="19">
        <f>SUM(7+1)</f>
        <v>8</v>
      </c>
      <c r="CA5" s="19">
        <f>SUM(1+0)</f>
        <v>1</v>
      </c>
      <c r="CB5" s="19">
        <f>SUM(1)</f>
        <v>1</v>
      </c>
      <c r="CC5" s="19">
        <v>0</v>
      </c>
      <c r="CD5" s="19">
        <v>1</v>
      </c>
      <c r="CE5" s="19">
        <v>1</v>
      </c>
      <c r="CF5" s="19">
        <v>3</v>
      </c>
      <c r="CG5" s="24">
        <v>0</v>
      </c>
      <c r="CH5" s="23">
        <v>0</v>
      </c>
      <c r="CI5" s="19">
        <v>4</v>
      </c>
      <c r="CJ5" s="19">
        <v>0</v>
      </c>
      <c r="CK5" s="19">
        <v>0</v>
      </c>
      <c r="CL5" s="19">
        <v>0</v>
      </c>
      <c r="CM5" s="19">
        <v>4</v>
      </c>
      <c r="CN5" s="19">
        <v>2</v>
      </c>
      <c r="CO5" s="19">
        <f>SUM(0+0)</f>
        <v>0</v>
      </c>
      <c r="CP5" s="19">
        <v>3</v>
      </c>
      <c r="CQ5" s="19">
        <f>SUM(5)</f>
        <v>5</v>
      </c>
      <c r="CR5" s="19">
        <f>SUM(2)</f>
        <v>2</v>
      </c>
      <c r="CS5" s="24">
        <v>4</v>
      </c>
      <c r="CT5" s="23">
        <v>1</v>
      </c>
      <c r="CU5" s="19">
        <v>4</v>
      </c>
      <c r="CV5" s="19">
        <v>3</v>
      </c>
      <c r="CW5" s="19">
        <f>1+1</f>
        <v>2</v>
      </c>
      <c r="CX5" s="19">
        <v>3</v>
      </c>
      <c r="CY5" s="19">
        <v>3</v>
      </c>
      <c r="CZ5" s="19">
        <v>2</v>
      </c>
      <c r="DA5" s="19">
        <v>1</v>
      </c>
      <c r="DB5" s="19">
        <v>2</v>
      </c>
      <c r="DC5" s="19">
        <v>6</v>
      </c>
      <c r="DD5" s="19">
        <v>6</v>
      </c>
      <c r="DE5" s="24">
        <f>7+1</f>
        <v>8</v>
      </c>
      <c r="DF5" s="19">
        <v>9</v>
      </c>
      <c r="DG5" s="19">
        <v>0</v>
      </c>
      <c r="DH5" s="19">
        <v>0</v>
      </c>
      <c r="DI5" s="19">
        <f>2+2</f>
        <v>4</v>
      </c>
      <c r="DJ5" s="19">
        <v>1</v>
      </c>
      <c r="DK5" s="19">
        <v>1</v>
      </c>
      <c r="DL5" s="19">
        <v>1</v>
      </c>
      <c r="DM5" s="19">
        <v>4</v>
      </c>
      <c r="DN5" s="19">
        <v>1</v>
      </c>
      <c r="DO5" s="19">
        <v>12</v>
      </c>
      <c r="DP5" s="19">
        <v>2</v>
      </c>
      <c r="DQ5" s="24">
        <f>3+1</f>
        <v>4</v>
      </c>
      <c r="DR5" s="19">
        <f>2+1</f>
        <v>3</v>
      </c>
      <c r="DS5" s="19">
        <v>3</v>
      </c>
      <c r="DT5" s="19">
        <v>1</v>
      </c>
      <c r="DU5" s="19">
        <v>1</v>
      </c>
      <c r="DV5" s="19">
        <v>2</v>
      </c>
      <c r="DW5" s="19">
        <v>3</v>
      </c>
      <c r="DX5" s="19">
        <v>5</v>
      </c>
      <c r="DY5" s="19">
        <v>5</v>
      </c>
      <c r="DZ5" s="19">
        <v>7</v>
      </c>
      <c r="EA5" s="19">
        <v>7</v>
      </c>
      <c r="EB5" s="19">
        <v>10</v>
      </c>
      <c r="EC5" s="24">
        <v>24</v>
      </c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24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24"/>
      <c r="FB5" s="19">
        <f>14+1</f>
        <v>15</v>
      </c>
      <c r="FC5" s="19">
        <v>9</v>
      </c>
      <c r="FD5" s="19">
        <f>5+2</f>
        <v>7</v>
      </c>
      <c r="FE5" s="19">
        <v>19</v>
      </c>
      <c r="FF5" s="19">
        <v>20</v>
      </c>
      <c r="FG5" s="19">
        <f>45+1</f>
        <v>46</v>
      </c>
      <c r="FH5" s="19">
        <v>14</v>
      </c>
      <c r="FI5" s="19">
        <f>5+1</f>
        <v>6</v>
      </c>
      <c r="FJ5" s="19">
        <f>15+1</f>
        <v>16</v>
      </c>
      <c r="FK5" s="19">
        <f>5</f>
        <v>5</v>
      </c>
      <c r="FL5" s="19">
        <f>3</f>
        <v>3</v>
      </c>
      <c r="FM5" s="24">
        <v>4</v>
      </c>
      <c r="FN5" s="23">
        <v>2</v>
      </c>
      <c r="FO5" s="19">
        <v>2</v>
      </c>
      <c r="FP5" s="19">
        <v>4</v>
      </c>
      <c r="FQ5" s="19">
        <v>4</v>
      </c>
      <c r="FR5" s="19">
        <v>10</v>
      </c>
      <c r="FS5" s="19">
        <v>11</v>
      </c>
      <c r="FT5" s="19">
        <v>8</v>
      </c>
      <c r="FU5" s="19">
        <v>3</v>
      </c>
      <c r="FV5" s="19">
        <v>6</v>
      </c>
      <c r="FW5" s="19">
        <v>4</v>
      </c>
      <c r="FX5" s="19">
        <v>10</v>
      </c>
      <c r="FY5" s="24">
        <v>7</v>
      </c>
      <c r="FZ5" s="23">
        <v>6</v>
      </c>
      <c r="GA5" s="19">
        <v>2</v>
      </c>
      <c r="GB5" s="19">
        <v>4</v>
      </c>
      <c r="GC5" s="19">
        <v>7</v>
      </c>
      <c r="GD5" s="19">
        <v>3</v>
      </c>
      <c r="GE5" s="19">
        <v>7</v>
      </c>
      <c r="GF5" s="19">
        <v>2</v>
      </c>
      <c r="GG5" s="19">
        <v>3</v>
      </c>
      <c r="GH5" s="19">
        <v>3</v>
      </c>
      <c r="GI5" s="19">
        <v>9</v>
      </c>
      <c r="GJ5" s="19">
        <v>4</v>
      </c>
      <c r="GK5" s="24">
        <v>7</v>
      </c>
      <c r="GL5" s="23">
        <v>4</v>
      </c>
      <c r="GM5" s="19">
        <v>6</v>
      </c>
      <c r="GN5" s="19">
        <v>6</v>
      </c>
      <c r="GO5" s="19">
        <v>7</v>
      </c>
      <c r="GP5" s="19">
        <v>6</v>
      </c>
      <c r="GQ5" s="19">
        <v>3</v>
      </c>
      <c r="GR5" s="19">
        <v>2</v>
      </c>
      <c r="GS5" s="19">
        <v>0</v>
      </c>
      <c r="GT5" s="19">
        <v>1</v>
      </c>
      <c r="GU5" s="19">
        <v>0</v>
      </c>
      <c r="GV5" s="19">
        <v>0</v>
      </c>
      <c r="GW5" s="24">
        <v>0</v>
      </c>
      <c r="GX5" s="24">
        <v>3</v>
      </c>
      <c r="GY5" s="24">
        <v>0</v>
      </c>
      <c r="GZ5" s="24">
        <v>0</v>
      </c>
      <c r="HA5" s="24">
        <v>2</v>
      </c>
      <c r="HB5" s="24">
        <v>0</v>
      </c>
      <c r="HC5" s="24">
        <v>2</v>
      </c>
      <c r="HD5" s="24">
        <v>2</v>
      </c>
      <c r="HE5" s="24">
        <v>0</v>
      </c>
      <c r="HF5" s="24">
        <v>0</v>
      </c>
      <c r="HG5" s="24">
        <v>1</v>
      </c>
      <c r="HH5" s="24">
        <v>0</v>
      </c>
      <c r="HI5" s="24">
        <v>0</v>
      </c>
      <c r="HJ5" s="24">
        <v>0</v>
      </c>
      <c r="HK5" s="24">
        <v>3</v>
      </c>
      <c r="HL5" s="24">
        <v>1</v>
      </c>
      <c r="HM5" s="24">
        <v>2</v>
      </c>
      <c r="HN5" s="24">
        <v>1</v>
      </c>
      <c r="HO5" s="24">
        <v>2</v>
      </c>
      <c r="HP5" s="24">
        <v>1</v>
      </c>
      <c r="HQ5" s="24">
        <v>2</v>
      </c>
      <c r="HR5" s="24">
        <v>3</v>
      </c>
      <c r="HS5" s="24">
        <v>0</v>
      </c>
      <c r="HT5" s="24">
        <v>1</v>
      </c>
      <c r="HU5" s="24">
        <v>4</v>
      </c>
    </row>
    <row r="6" spans="1:229" ht="1.5" customHeight="1" thickBot="1" x14ac:dyDescent="0.4">
      <c r="A6" s="96"/>
      <c r="B6" s="97"/>
      <c r="C6" s="98"/>
      <c r="D6" s="98"/>
      <c r="E6" s="98"/>
      <c r="F6" s="98"/>
      <c r="G6" s="98"/>
      <c r="H6" s="98"/>
      <c r="I6" s="98"/>
      <c r="J6" s="98"/>
      <c r="K6" s="98"/>
      <c r="L6" s="98"/>
      <c r="M6" s="99"/>
      <c r="N6" s="97"/>
      <c r="O6" s="98"/>
      <c r="P6" s="98"/>
      <c r="Q6" s="98"/>
      <c r="R6" s="98"/>
      <c r="S6" s="98"/>
      <c r="T6" s="98"/>
      <c r="U6" s="98"/>
      <c r="V6" s="98"/>
      <c r="W6" s="98"/>
      <c r="X6" s="98"/>
      <c r="Y6" s="99"/>
      <c r="Z6" s="97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9"/>
      <c r="AL6" s="97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9"/>
      <c r="AX6" s="97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9"/>
      <c r="BJ6" s="97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7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9"/>
      <c r="CH6" s="160">
        <f t="shared" ref="CH6:DQ6" si="0">SUM(CH4+CH5)</f>
        <v>80</v>
      </c>
      <c r="CI6" s="160">
        <f t="shared" si="0"/>
        <v>101</v>
      </c>
      <c r="CJ6" s="160">
        <f t="shared" si="0"/>
        <v>89</v>
      </c>
      <c r="CK6" s="160">
        <f t="shared" si="0"/>
        <v>116</v>
      </c>
      <c r="CL6" s="160">
        <f t="shared" si="0"/>
        <v>100</v>
      </c>
      <c r="CM6" s="160">
        <f t="shared" si="0"/>
        <v>84</v>
      </c>
      <c r="CN6" s="160">
        <f t="shared" si="0"/>
        <v>111</v>
      </c>
      <c r="CO6" s="160">
        <f t="shared" si="0"/>
        <v>125</v>
      </c>
      <c r="CP6" s="160">
        <f t="shared" si="0"/>
        <v>107</v>
      </c>
      <c r="CQ6" s="160">
        <f t="shared" si="0"/>
        <v>141</v>
      </c>
      <c r="CR6" s="160">
        <f t="shared" si="0"/>
        <v>98</v>
      </c>
      <c r="CS6" s="160">
        <f t="shared" si="0"/>
        <v>107</v>
      </c>
      <c r="CT6" s="160">
        <f t="shared" si="0"/>
        <v>111</v>
      </c>
      <c r="CU6" s="160">
        <f t="shared" si="0"/>
        <v>111</v>
      </c>
      <c r="CV6" s="160">
        <f t="shared" si="0"/>
        <v>81</v>
      </c>
      <c r="CW6" s="160">
        <f t="shared" si="0"/>
        <v>94</v>
      </c>
      <c r="CX6" s="160">
        <f t="shared" si="0"/>
        <v>118</v>
      </c>
      <c r="CY6" s="160">
        <f t="shared" si="0"/>
        <v>96</v>
      </c>
      <c r="CZ6" s="160">
        <f t="shared" si="0"/>
        <v>120</v>
      </c>
      <c r="DA6" s="160">
        <f t="shared" si="0"/>
        <v>108</v>
      </c>
      <c r="DB6" s="160">
        <f t="shared" si="0"/>
        <v>66</v>
      </c>
      <c r="DC6" s="160">
        <f t="shared" si="0"/>
        <v>116</v>
      </c>
      <c r="DD6" s="160">
        <f t="shared" si="0"/>
        <v>122</v>
      </c>
      <c r="DE6" s="161">
        <f t="shared" si="0"/>
        <v>127</v>
      </c>
      <c r="DF6" s="160">
        <f t="shared" si="0"/>
        <v>122</v>
      </c>
      <c r="DG6" s="160">
        <f t="shared" si="0"/>
        <v>125</v>
      </c>
      <c r="DH6" s="160">
        <f t="shared" si="0"/>
        <v>115</v>
      </c>
      <c r="DI6" s="160">
        <f t="shared" si="0"/>
        <v>160</v>
      </c>
      <c r="DJ6" s="160">
        <f t="shared" si="0"/>
        <v>152</v>
      </c>
      <c r="DK6" s="160">
        <f t="shared" si="0"/>
        <v>94</v>
      </c>
      <c r="DL6" s="160">
        <f t="shared" si="0"/>
        <v>112</v>
      </c>
      <c r="DM6" s="160">
        <f t="shared" si="0"/>
        <v>114</v>
      </c>
      <c r="DN6" s="160">
        <f t="shared" si="0"/>
        <v>61</v>
      </c>
      <c r="DO6" s="160">
        <f t="shared" si="0"/>
        <v>153</v>
      </c>
      <c r="DP6" s="160">
        <f t="shared" si="0"/>
        <v>103</v>
      </c>
      <c r="DQ6" s="161">
        <f t="shared" si="0"/>
        <v>137</v>
      </c>
      <c r="DR6" s="160">
        <v>127</v>
      </c>
      <c r="DS6" s="160">
        <f t="shared" ref="DS6:EX6" si="1">SUM(DS4+DS5)</f>
        <v>128</v>
      </c>
      <c r="DT6" s="160">
        <f t="shared" si="1"/>
        <v>96</v>
      </c>
      <c r="DU6" s="160">
        <f t="shared" si="1"/>
        <v>133</v>
      </c>
      <c r="DV6" s="160">
        <f t="shared" si="1"/>
        <v>107</v>
      </c>
      <c r="DW6" s="160">
        <f t="shared" si="1"/>
        <v>107</v>
      </c>
      <c r="DX6" s="160">
        <f t="shared" si="1"/>
        <v>103</v>
      </c>
      <c r="DY6" s="160">
        <f t="shared" si="1"/>
        <v>108</v>
      </c>
      <c r="DZ6" s="160">
        <f t="shared" si="1"/>
        <v>86</v>
      </c>
      <c r="EA6" s="160">
        <f t="shared" si="1"/>
        <v>111</v>
      </c>
      <c r="EB6" s="160">
        <f t="shared" si="1"/>
        <v>121</v>
      </c>
      <c r="EC6" s="161">
        <f t="shared" si="1"/>
        <v>88</v>
      </c>
      <c r="ED6" s="121">
        <f t="shared" si="1"/>
        <v>0</v>
      </c>
      <c r="EE6" s="121">
        <f t="shared" si="1"/>
        <v>0</v>
      </c>
      <c r="EF6" s="121">
        <f t="shared" si="1"/>
        <v>0</v>
      </c>
      <c r="EG6" s="121">
        <f t="shared" si="1"/>
        <v>0</v>
      </c>
      <c r="EH6" s="121">
        <f t="shared" si="1"/>
        <v>0</v>
      </c>
      <c r="EI6" s="121">
        <f t="shared" si="1"/>
        <v>0</v>
      </c>
      <c r="EJ6" s="121">
        <f t="shared" si="1"/>
        <v>0</v>
      </c>
      <c r="EK6" s="121">
        <f t="shared" si="1"/>
        <v>0</v>
      </c>
      <c r="EL6" s="121">
        <f t="shared" si="1"/>
        <v>0</v>
      </c>
      <c r="EM6" s="121">
        <f t="shared" si="1"/>
        <v>0</v>
      </c>
      <c r="EN6" s="121">
        <f t="shared" si="1"/>
        <v>0</v>
      </c>
      <c r="EO6" s="122">
        <f t="shared" si="1"/>
        <v>0</v>
      </c>
      <c r="EP6" s="121">
        <f t="shared" si="1"/>
        <v>0</v>
      </c>
      <c r="EQ6" s="121">
        <f t="shared" si="1"/>
        <v>0</v>
      </c>
      <c r="ER6" s="121">
        <f t="shared" si="1"/>
        <v>0</v>
      </c>
      <c r="ES6" s="121">
        <f t="shared" si="1"/>
        <v>0</v>
      </c>
      <c r="ET6" s="121">
        <f t="shared" si="1"/>
        <v>0</v>
      </c>
      <c r="EU6" s="121">
        <f t="shared" si="1"/>
        <v>0</v>
      </c>
      <c r="EV6" s="121">
        <f t="shared" si="1"/>
        <v>0</v>
      </c>
      <c r="EW6" s="121">
        <f t="shared" si="1"/>
        <v>0</v>
      </c>
      <c r="EX6" s="121">
        <f t="shared" si="1"/>
        <v>0</v>
      </c>
      <c r="EY6" s="121">
        <f t="shared" ref="EY6:GD6" si="2">SUM(EY4+EY5)</f>
        <v>0</v>
      </c>
      <c r="EZ6" s="121">
        <f t="shared" si="2"/>
        <v>0</v>
      </c>
      <c r="FA6" s="122">
        <f t="shared" si="2"/>
        <v>0</v>
      </c>
      <c r="FB6" s="160">
        <f t="shared" si="2"/>
        <v>70</v>
      </c>
      <c r="FC6" s="160">
        <f t="shared" si="2"/>
        <v>48</v>
      </c>
      <c r="FD6" s="160">
        <f t="shared" si="2"/>
        <v>61</v>
      </c>
      <c r="FE6" s="160">
        <f t="shared" si="2"/>
        <v>82</v>
      </c>
      <c r="FF6" s="160">
        <f t="shared" si="2"/>
        <v>86</v>
      </c>
      <c r="FG6" s="160">
        <f t="shared" si="2"/>
        <v>126</v>
      </c>
      <c r="FH6" s="160">
        <f t="shared" si="2"/>
        <v>97</v>
      </c>
      <c r="FI6" s="160">
        <f t="shared" si="2"/>
        <v>92</v>
      </c>
      <c r="FJ6" s="160">
        <f t="shared" si="2"/>
        <v>84</v>
      </c>
      <c r="FK6" s="160">
        <f t="shared" si="2"/>
        <v>85</v>
      </c>
      <c r="FL6" s="160">
        <f t="shared" si="2"/>
        <v>91</v>
      </c>
      <c r="FM6" s="161">
        <f t="shared" si="2"/>
        <v>93</v>
      </c>
      <c r="FN6" s="162">
        <f t="shared" si="2"/>
        <v>71</v>
      </c>
      <c r="FO6" s="160">
        <f t="shared" si="2"/>
        <v>86</v>
      </c>
      <c r="FP6" s="160">
        <f t="shared" si="2"/>
        <v>87</v>
      </c>
      <c r="FQ6" s="160">
        <f t="shared" si="2"/>
        <v>62</v>
      </c>
      <c r="FR6" s="160">
        <f t="shared" si="2"/>
        <v>91</v>
      </c>
      <c r="FS6" s="160">
        <f t="shared" si="2"/>
        <v>83</v>
      </c>
      <c r="FT6" s="160">
        <f t="shared" si="2"/>
        <v>97</v>
      </c>
      <c r="FU6" s="160">
        <f t="shared" si="2"/>
        <v>98</v>
      </c>
      <c r="FV6" s="160">
        <f t="shared" si="2"/>
        <v>73</v>
      </c>
      <c r="FW6" s="160">
        <f t="shared" si="2"/>
        <v>115</v>
      </c>
      <c r="FX6" s="160">
        <f t="shared" si="2"/>
        <v>95</v>
      </c>
      <c r="FY6" s="161">
        <f t="shared" si="2"/>
        <v>90</v>
      </c>
      <c r="FZ6" s="162">
        <f t="shared" si="2"/>
        <v>103</v>
      </c>
      <c r="GA6" s="160">
        <f t="shared" si="2"/>
        <v>110</v>
      </c>
      <c r="GB6" s="160">
        <f t="shared" si="2"/>
        <v>100</v>
      </c>
      <c r="GC6" s="160">
        <f t="shared" si="2"/>
        <v>78</v>
      </c>
      <c r="GD6" s="160">
        <f t="shared" si="2"/>
        <v>74</v>
      </c>
      <c r="GE6" s="160">
        <f t="shared" ref="GE6:HI6" si="3">SUM(GE4+GE5)</f>
        <v>83</v>
      </c>
      <c r="GF6" s="160">
        <f t="shared" si="3"/>
        <v>70</v>
      </c>
      <c r="GG6" s="160">
        <f t="shared" si="3"/>
        <v>90</v>
      </c>
      <c r="GH6" s="160">
        <f t="shared" si="3"/>
        <v>71</v>
      </c>
      <c r="GI6" s="160">
        <f t="shared" si="3"/>
        <v>111</v>
      </c>
      <c r="GJ6" s="160">
        <f t="shared" si="3"/>
        <v>103</v>
      </c>
      <c r="GK6" s="161">
        <f t="shared" si="3"/>
        <v>98</v>
      </c>
      <c r="GL6" s="162">
        <f t="shared" si="3"/>
        <v>93</v>
      </c>
      <c r="GM6" s="160">
        <f t="shared" si="3"/>
        <v>98</v>
      </c>
      <c r="GN6" s="160">
        <f t="shared" si="3"/>
        <v>108</v>
      </c>
      <c r="GO6" s="160">
        <f t="shared" si="3"/>
        <v>93</v>
      </c>
      <c r="GP6" s="160">
        <f t="shared" si="3"/>
        <v>113</v>
      </c>
      <c r="GQ6" s="160">
        <f t="shared" si="3"/>
        <v>89</v>
      </c>
      <c r="GR6" s="160">
        <f t="shared" si="3"/>
        <v>115</v>
      </c>
      <c r="GS6" s="160">
        <f t="shared" si="3"/>
        <v>104</v>
      </c>
      <c r="GT6" s="160">
        <f t="shared" si="3"/>
        <v>62</v>
      </c>
      <c r="GU6" s="160">
        <f t="shared" si="3"/>
        <v>177</v>
      </c>
      <c r="GV6" s="160">
        <f t="shared" si="3"/>
        <v>106</v>
      </c>
      <c r="GW6" s="161">
        <f t="shared" si="3"/>
        <v>103</v>
      </c>
      <c r="GX6" s="161">
        <f t="shared" si="3"/>
        <v>117</v>
      </c>
      <c r="GY6" s="161">
        <f t="shared" si="3"/>
        <v>122</v>
      </c>
      <c r="GZ6" s="161">
        <f t="shared" si="3"/>
        <v>68</v>
      </c>
      <c r="HA6" s="161">
        <f t="shared" si="3"/>
        <v>108</v>
      </c>
      <c r="HB6" s="161">
        <f t="shared" si="3"/>
        <v>87</v>
      </c>
      <c r="HC6" s="161">
        <f t="shared" si="3"/>
        <v>91</v>
      </c>
      <c r="HD6" s="161">
        <f t="shared" si="3"/>
        <v>105</v>
      </c>
      <c r="HE6" s="161">
        <f t="shared" si="3"/>
        <v>111</v>
      </c>
      <c r="HF6" s="161">
        <f t="shared" si="3"/>
        <v>100</v>
      </c>
      <c r="HG6" s="161">
        <f t="shared" si="3"/>
        <v>127</v>
      </c>
      <c r="HH6" s="161">
        <f t="shared" si="3"/>
        <v>115</v>
      </c>
      <c r="HI6" s="161">
        <f t="shared" si="3"/>
        <v>144</v>
      </c>
      <c r="HJ6" s="161">
        <f t="shared" ref="HJ6" si="4">SUM(HJ4+HJ5)</f>
        <v>106</v>
      </c>
      <c r="HK6" s="161">
        <f t="shared" ref="HK6" si="5">SUM(HK4+HK5)</f>
        <v>112</v>
      </c>
      <c r="HL6" s="161">
        <f t="shared" ref="HL6" si="6">SUM(HL4+HL5)</f>
        <v>108</v>
      </c>
      <c r="HM6" s="161">
        <f t="shared" ref="HM6" si="7">SUM(HM4+HM5)</f>
        <v>135</v>
      </c>
      <c r="HN6" s="161">
        <f t="shared" ref="HN6" si="8">SUM(HN4+HN5)</f>
        <v>109</v>
      </c>
      <c r="HO6" s="161">
        <f t="shared" ref="HO6" si="9">SUM(HO4+HO5)</f>
        <v>106</v>
      </c>
      <c r="HP6" s="161">
        <f t="shared" ref="HP6" si="10">SUM(HP4+HP5)</f>
        <v>135</v>
      </c>
      <c r="HQ6" s="161">
        <f t="shared" ref="HQ6" si="11">SUM(HQ4+HQ5)</f>
        <v>143</v>
      </c>
      <c r="HR6" s="161">
        <f t="shared" ref="HR6" si="12">SUM(HR4+HR5)</f>
        <v>94</v>
      </c>
      <c r="HS6" s="161">
        <f t="shared" ref="HS6" si="13">SUM(HS4+HS5)</f>
        <v>134</v>
      </c>
      <c r="HT6" s="161">
        <f t="shared" ref="HT6" si="14">SUM(HT4+HT5)</f>
        <v>165</v>
      </c>
      <c r="HU6" s="161">
        <f t="shared" ref="HU6" si="15">SUM(HU4+HU5)</f>
        <v>166</v>
      </c>
    </row>
    <row r="7" spans="1:229" ht="20.149999999999999" customHeight="1" x14ac:dyDescent="0.35">
      <c r="A7" s="100" t="s">
        <v>25</v>
      </c>
      <c r="B7" s="101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3"/>
      <c r="N7" s="108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10"/>
      <c r="Z7" s="101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3"/>
      <c r="AL7" s="108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10"/>
      <c r="AX7" s="101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3"/>
      <c r="BJ7" s="108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1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3"/>
      <c r="CH7" s="108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10"/>
      <c r="CT7" s="123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5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10"/>
      <c r="DR7" s="102"/>
      <c r="DS7" s="102"/>
      <c r="DT7" s="102"/>
      <c r="DU7" s="102"/>
      <c r="DV7" s="102"/>
      <c r="DW7" s="102"/>
      <c r="DX7" s="102"/>
      <c r="DY7" s="102"/>
      <c r="DZ7" s="102"/>
      <c r="EA7" s="50"/>
      <c r="EB7" s="50"/>
      <c r="EC7" s="51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10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3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10"/>
      <c r="FN7" s="101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3"/>
      <c r="FZ7" s="101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3"/>
      <c r="GL7" s="101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3"/>
      <c r="GX7" s="103"/>
      <c r="GY7" s="103"/>
      <c r="GZ7" s="103"/>
      <c r="HA7" s="103"/>
      <c r="HB7" s="103"/>
      <c r="HC7" s="103"/>
      <c r="HD7" s="103"/>
      <c r="HE7" s="103"/>
      <c r="HF7" s="103"/>
      <c r="HG7" s="103"/>
      <c r="HH7" s="103"/>
      <c r="HI7" s="103"/>
      <c r="HJ7" s="103"/>
      <c r="HK7" s="103"/>
      <c r="HL7" s="103"/>
      <c r="HM7" s="103"/>
      <c r="HN7" s="103"/>
      <c r="HO7" s="103"/>
      <c r="HP7" s="103"/>
      <c r="HQ7" s="103"/>
      <c r="HR7" s="103"/>
      <c r="HS7" s="103"/>
      <c r="HT7" s="103"/>
      <c r="HU7" s="103"/>
    </row>
    <row r="8" spans="1:229" s="10" customFormat="1" x14ac:dyDescent="0.35">
      <c r="A8" s="86" t="s">
        <v>26</v>
      </c>
      <c r="B8" s="87">
        <v>80.555555555555557</v>
      </c>
      <c r="C8" s="88">
        <v>84.615384615384613</v>
      </c>
      <c r="D8" s="88">
        <v>81.578947368421055</v>
      </c>
      <c r="E8" s="88">
        <v>88.709677419354833</v>
      </c>
      <c r="F8" s="88">
        <v>73.91304347826086</v>
      </c>
      <c r="G8" s="88">
        <v>72.5</v>
      </c>
      <c r="H8" s="88">
        <v>73.214285714285708</v>
      </c>
      <c r="I8" s="88">
        <v>92.307692307692307</v>
      </c>
      <c r="J8" s="88">
        <v>80</v>
      </c>
      <c r="K8" s="88">
        <v>83.720930232558146</v>
      </c>
      <c r="L8" s="88">
        <v>84.444444444444443</v>
      </c>
      <c r="M8" s="89">
        <v>98.333333333333329</v>
      </c>
      <c r="N8" s="87">
        <v>90.697674418604649</v>
      </c>
      <c r="O8" s="88">
        <v>97.5</v>
      </c>
      <c r="P8" s="88">
        <v>90.625</v>
      </c>
      <c r="Q8" s="88">
        <v>96.296296296296291</v>
      </c>
      <c r="R8" s="88">
        <v>93.103448275862064</v>
      </c>
      <c r="S8" s="88">
        <v>89.65517241379311</v>
      </c>
      <c r="T8" s="88">
        <v>91.111111111111114</v>
      </c>
      <c r="U8" s="88">
        <v>94.520547945205479</v>
      </c>
      <c r="V8" s="88">
        <v>97.959183673469383</v>
      </c>
      <c r="W8" s="88">
        <v>98.648648648648646</v>
      </c>
      <c r="X8" s="88">
        <v>95.945945945945937</v>
      </c>
      <c r="Y8" s="89">
        <v>98.80952380952381</v>
      </c>
      <c r="Z8" s="87">
        <v>100</v>
      </c>
      <c r="AA8" s="88">
        <v>100</v>
      </c>
      <c r="AB8" s="88">
        <v>100</v>
      </c>
      <c r="AC8" s="88">
        <v>100</v>
      </c>
      <c r="AD8" s="88">
        <v>100</v>
      </c>
      <c r="AE8" s="88">
        <v>98.76543209876543</v>
      </c>
      <c r="AF8" s="88">
        <v>100</v>
      </c>
      <c r="AG8" s="88">
        <v>98.850574712643677</v>
      </c>
      <c r="AH8" s="88">
        <v>100</v>
      </c>
      <c r="AI8" s="88">
        <v>100</v>
      </c>
      <c r="AJ8" s="88">
        <v>98.795180722891558</v>
      </c>
      <c r="AK8" s="89">
        <v>100</v>
      </c>
      <c r="AL8" s="87">
        <v>100</v>
      </c>
      <c r="AM8" s="88">
        <v>100</v>
      </c>
      <c r="AN8" s="88">
        <v>96.84210526315789</v>
      </c>
      <c r="AO8" s="88">
        <v>100</v>
      </c>
      <c r="AP8" s="88" t="e">
        <f>SUM(AP4/(AP3-#REF!-#REF!)*100)</f>
        <v>#REF!</v>
      </c>
      <c r="AQ8" s="88" t="e">
        <f>SUM(AQ4/(AQ3-#REF!-#REF!)*100)</f>
        <v>#REF!</v>
      </c>
      <c r="AR8" s="88" t="e">
        <f>SUM(AR4/(AR3-#REF!-#REF!)*100)</f>
        <v>#REF!</v>
      </c>
      <c r="AS8" s="88" t="e">
        <f>SUM(AS4/(AS3-#REF!-#REF!)*100)</f>
        <v>#REF!</v>
      </c>
      <c r="AT8" s="88" t="e">
        <f>SUM(AT4/(AT3-#REF!-#REF!)*100)</f>
        <v>#REF!</v>
      </c>
      <c r="AU8" s="88" t="e">
        <f>SUM(AU4/(AU3-#REF!-#REF!)*100)</f>
        <v>#REF!</v>
      </c>
      <c r="AV8" s="88" t="e">
        <f>SUM(AV4/(AV3-#REF!-#REF!)*100)</f>
        <v>#REF!</v>
      </c>
      <c r="AW8" s="89" t="e">
        <f>SUM(AW4/(AW3-#REF!-#REF!)*100)</f>
        <v>#REF!</v>
      </c>
      <c r="AX8" s="87" t="e">
        <f>SUM(AX4/(AX3-#REF!-#REF!)*100)</f>
        <v>#REF!</v>
      </c>
      <c r="AY8" s="88" t="e">
        <f>SUM(AY4/(AY3-#REF!-#REF!)*100)</f>
        <v>#REF!</v>
      </c>
      <c r="AZ8" s="88" t="e">
        <f>SUM(AZ4/(AZ3-#REF!-#REF!)*100)</f>
        <v>#REF!</v>
      </c>
      <c r="BA8" s="88" t="e">
        <f>SUM(BA4/(BA3-#REF!-#REF!)*100)</f>
        <v>#REF!</v>
      </c>
      <c r="BB8" s="88" t="e">
        <f>SUM(BB4/(BB3-#REF!-#REF!)*100)</f>
        <v>#REF!</v>
      </c>
      <c r="BC8" s="88" t="e">
        <f>SUM(BC4/(BC3-#REF!-#REF!)*100)</f>
        <v>#REF!</v>
      </c>
      <c r="BD8" s="88" t="e">
        <f>SUM(BD4/(BD3-#REF!-#REF!)*100)</f>
        <v>#REF!</v>
      </c>
      <c r="BE8" s="88" t="e">
        <f>SUM(BE4/(BE3-#REF!-#REF!)*100)</f>
        <v>#REF!</v>
      </c>
      <c r="BF8" s="88" t="e">
        <f>SUM(BF4/(BF3-#REF!-#REF!)*100)</f>
        <v>#REF!</v>
      </c>
      <c r="BG8" s="88" t="e">
        <f>SUM(BG4/(BG3-#REF!-#REF!)*100)</f>
        <v>#REF!</v>
      </c>
      <c r="BH8" s="88" t="e">
        <f>SUM(BH4/(BH3-#REF!-#REF!)*100)</f>
        <v>#REF!</v>
      </c>
      <c r="BI8" s="89" t="e">
        <f>SUM(BI4/(BI3-#REF!-#REF!)*100)</f>
        <v>#REF!</v>
      </c>
      <c r="BJ8" s="87" t="e">
        <f>SUM(BJ4/(BJ3-#REF!-#REF!)*100)</f>
        <v>#REF!</v>
      </c>
      <c r="BK8" s="88" t="e">
        <f>SUM(BK4/(BK3-#REF!-#REF!)*100)</f>
        <v>#REF!</v>
      </c>
      <c r="BL8" s="88" t="e">
        <f>SUM(BL4/(BL3-#REF!-#REF!)*100)</f>
        <v>#REF!</v>
      </c>
      <c r="BM8" s="88" t="e">
        <f>SUM(BM4/(BM3-#REF!-#REF!)*100)</f>
        <v>#REF!</v>
      </c>
      <c r="BN8" s="88" t="e">
        <f>SUM(BN4/(BN3-#REF!-#REF!)*100)</f>
        <v>#REF!</v>
      </c>
      <c r="BO8" s="88" t="e">
        <f>SUM(BO4/(BO3-#REF!-#REF!)*100)</f>
        <v>#REF!</v>
      </c>
      <c r="BP8" s="88" t="e">
        <f>SUM(BP4/(BP3-#REF!-#REF!)*100)</f>
        <v>#REF!</v>
      </c>
      <c r="BQ8" s="88" t="e">
        <f>SUM(BQ4/(BQ3-#REF!-#REF!)*100)</f>
        <v>#REF!</v>
      </c>
      <c r="BR8" s="88" t="e">
        <f>SUM(BR4/(BR3-#REF!-#REF!)*100)</f>
        <v>#REF!</v>
      </c>
      <c r="BS8" s="88" t="e">
        <f>SUM(BS4/(BS3-#REF!-#REF!)*100)</f>
        <v>#REF!</v>
      </c>
      <c r="BT8" s="88" t="e">
        <f>SUM(BT4/(BT3-#REF!-#REF!)*100)</f>
        <v>#REF!</v>
      </c>
      <c r="BU8" s="88" t="e">
        <f>SUM(BU4/(BU3-#REF!-#REF!)*100)</f>
        <v>#REF!</v>
      </c>
      <c r="BV8" s="87" t="e">
        <f>SUM(BV4/(BV3-#REF!-#REF!)*100)</f>
        <v>#REF!</v>
      </c>
      <c r="BW8" s="88" t="e">
        <f>SUM(BW4/(BW3-#REF!-#REF!)*100)</f>
        <v>#REF!</v>
      </c>
      <c r="BX8" s="88" t="e">
        <f>SUM(BX4/(BX3-#REF!-#REF!)*100)</f>
        <v>#REF!</v>
      </c>
      <c r="BY8" s="88" t="e">
        <f>SUM(BY4/(BY3-#REF!-#REF!)*100)</f>
        <v>#REF!</v>
      </c>
      <c r="BZ8" s="88" t="e">
        <f>SUM(BZ4/(BZ3-#REF!-#REF!)*100)</f>
        <v>#REF!</v>
      </c>
      <c r="CA8" s="88" t="e">
        <f>SUM(CA4/(CA3-#REF!-#REF!)*100)</f>
        <v>#REF!</v>
      </c>
      <c r="CB8" s="88" t="e">
        <f>IF(CB3="", " ", SUM(CB4/(CB3-#REF!-#REF!)*100))</f>
        <v>#REF!</v>
      </c>
      <c r="CC8" s="88" t="e">
        <f>IF(CC3="", " ", SUM(CC4/(CC3-#REF!-#REF!)*100))</f>
        <v>#REF!</v>
      </c>
      <c r="CD8" s="88" t="e">
        <f>IF(CD3="", " ", SUM(CD4/(CD3-#REF!-#REF!)*100))</f>
        <v>#REF!</v>
      </c>
      <c r="CE8" s="88" t="e">
        <f>IF(CE3="", " ", SUM(CE4/(CE3-#REF!-#REF!)*100))</f>
        <v>#REF!</v>
      </c>
      <c r="CF8" s="88" t="e">
        <f>IF(CF3="", " ", SUM(CF4/(CF3-#REF!-#REF!)*100))</f>
        <v>#REF!</v>
      </c>
      <c r="CG8" s="89" t="e">
        <f>IF(CG3="", " ", SUM(CG4/(CG3-#REF!-#REF!)*100))</f>
        <v>#REF!</v>
      </c>
      <c r="CH8" s="88">
        <f t="shared" ref="CH8:DQ8" si="16">IF(CH3=""," ",(CH4/CH6)*100)</f>
        <v>100</v>
      </c>
      <c r="CI8" s="88">
        <f t="shared" si="16"/>
        <v>96.039603960396036</v>
      </c>
      <c r="CJ8" s="88">
        <f t="shared" si="16"/>
        <v>100</v>
      </c>
      <c r="CK8" s="88">
        <f t="shared" si="16"/>
        <v>100</v>
      </c>
      <c r="CL8" s="88">
        <f t="shared" si="16"/>
        <v>100</v>
      </c>
      <c r="CM8" s="88">
        <f t="shared" si="16"/>
        <v>95.238095238095227</v>
      </c>
      <c r="CN8" s="88">
        <f t="shared" si="16"/>
        <v>98.198198198198199</v>
      </c>
      <c r="CO8" s="88">
        <f t="shared" si="16"/>
        <v>100</v>
      </c>
      <c r="CP8" s="88">
        <f t="shared" si="16"/>
        <v>97.196261682242991</v>
      </c>
      <c r="CQ8" s="88">
        <f t="shared" si="16"/>
        <v>96.453900709219852</v>
      </c>
      <c r="CR8" s="88">
        <f t="shared" si="16"/>
        <v>97.959183673469383</v>
      </c>
      <c r="CS8" s="88">
        <f t="shared" si="16"/>
        <v>96.261682242990659</v>
      </c>
      <c r="CT8" s="87">
        <f t="shared" si="16"/>
        <v>99.099099099099092</v>
      </c>
      <c r="CU8" s="88">
        <f t="shared" si="16"/>
        <v>96.396396396396398</v>
      </c>
      <c r="CV8" s="88">
        <f t="shared" si="16"/>
        <v>96.296296296296291</v>
      </c>
      <c r="CW8" s="88">
        <f t="shared" si="16"/>
        <v>97.872340425531917</v>
      </c>
      <c r="CX8" s="88">
        <f t="shared" si="16"/>
        <v>97.457627118644069</v>
      </c>
      <c r="CY8" s="88">
        <f t="shared" si="16"/>
        <v>96.875</v>
      </c>
      <c r="CZ8" s="88">
        <f t="shared" si="16"/>
        <v>98.333333333333329</v>
      </c>
      <c r="DA8" s="88">
        <f t="shared" si="16"/>
        <v>99.074074074074076</v>
      </c>
      <c r="DB8" s="88">
        <f t="shared" si="16"/>
        <v>96.969696969696969</v>
      </c>
      <c r="DC8" s="88">
        <f t="shared" si="16"/>
        <v>94.827586206896555</v>
      </c>
      <c r="DD8" s="88">
        <f t="shared" si="16"/>
        <v>95.081967213114751</v>
      </c>
      <c r="DE8" s="89">
        <f t="shared" si="16"/>
        <v>93.7007874015748</v>
      </c>
      <c r="DF8" s="88">
        <f t="shared" si="16"/>
        <v>92.622950819672127</v>
      </c>
      <c r="DG8" s="88">
        <f t="shared" si="16"/>
        <v>100</v>
      </c>
      <c r="DH8" s="88">
        <f t="shared" si="16"/>
        <v>100</v>
      </c>
      <c r="DI8" s="88">
        <f t="shared" si="16"/>
        <v>97.5</v>
      </c>
      <c r="DJ8" s="88">
        <f t="shared" si="16"/>
        <v>99.342105263157904</v>
      </c>
      <c r="DK8" s="88">
        <f t="shared" si="16"/>
        <v>98.936170212765958</v>
      </c>
      <c r="DL8" s="88">
        <f t="shared" si="16"/>
        <v>99.107142857142861</v>
      </c>
      <c r="DM8" s="88">
        <f t="shared" si="16"/>
        <v>96.491228070175438</v>
      </c>
      <c r="DN8" s="88">
        <f t="shared" si="16"/>
        <v>98.360655737704917</v>
      </c>
      <c r="DO8" s="88">
        <f t="shared" si="16"/>
        <v>92.156862745098039</v>
      </c>
      <c r="DP8" s="88">
        <f t="shared" si="16"/>
        <v>98.05825242718447</v>
      </c>
      <c r="DQ8" s="89">
        <f t="shared" si="16"/>
        <v>97.080291970802918</v>
      </c>
      <c r="DR8" s="88">
        <v>97.6</v>
      </c>
      <c r="DS8" s="88">
        <f t="shared" ref="DS8:EX8" si="17">IF(DS3=""," ",(DS4/DS6)*100)</f>
        <v>97.65625</v>
      </c>
      <c r="DT8" s="88">
        <f t="shared" si="17"/>
        <v>98.958333333333343</v>
      </c>
      <c r="DU8" s="88">
        <f t="shared" si="17"/>
        <v>99.248120300751879</v>
      </c>
      <c r="DV8" s="88">
        <f t="shared" si="17"/>
        <v>98.130841121495322</v>
      </c>
      <c r="DW8" s="88">
        <f t="shared" si="17"/>
        <v>97.196261682242991</v>
      </c>
      <c r="DX8" s="88">
        <f t="shared" si="17"/>
        <v>95.145631067961162</v>
      </c>
      <c r="DY8" s="88">
        <f t="shared" si="17"/>
        <v>95.370370370370367</v>
      </c>
      <c r="DZ8" s="88">
        <f t="shared" si="17"/>
        <v>91.860465116279073</v>
      </c>
      <c r="EA8" s="88">
        <f t="shared" si="17"/>
        <v>93.693693693693689</v>
      </c>
      <c r="EB8" s="88">
        <f t="shared" si="17"/>
        <v>91.735537190082653</v>
      </c>
      <c r="EC8" s="89">
        <f t="shared" si="17"/>
        <v>72.727272727272734</v>
      </c>
      <c r="ED8" s="88" t="str">
        <f t="shared" si="17"/>
        <v xml:space="preserve"> </v>
      </c>
      <c r="EE8" s="88" t="str">
        <f t="shared" si="17"/>
        <v xml:space="preserve"> </v>
      </c>
      <c r="EF8" s="88" t="str">
        <f t="shared" si="17"/>
        <v xml:space="preserve"> </v>
      </c>
      <c r="EG8" s="88" t="str">
        <f t="shared" si="17"/>
        <v xml:space="preserve"> </v>
      </c>
      <c r="EH8" s="88" t="str">
        <f t="shared" si="17"/>
        <v xml:space="preserve"> </v>
      </c>
      <c r="EI8" s="88" t="str">
        <f t="shared" si="17"/>
        <v xml:space="preserve"> </v>
      </c>
      <c r="EJ8" s="88" t="str">
        <f t="shared" si="17"/>
        <v xml:space="preserve"> </v>
      </c>
      <c r="EK8" s="88" t="str">
        <f t="shared" si="17"/>
        <v xml:space="preserve"> </v>
      </c>
      <c r="EL8" s="88" t="str">
        <f t="shared" si="17"/>
        <v xml:space="preserve"> </v>
      </c>
      <c r="EM8" s="88" t="str">
        <f t="shared" si="17"/>
        <v xml:space="preserve"> </v>
      </c>
      <c r="EN8" s="88" t="str">
        <f t="shared" si="17"/>
        <v xml:space="preserve"> </v>
      </c>
      <c r="EO8" s="89" t="str">
        <f t="shared" si="17"/>
        <v xml:space="preserve"> </v>
      </c>
      <c r="EP8" s="88" t="str">
        <f t="shared" si="17"/>
        <v xml:space="preserve"> </v>
      </c>
      <c r="EQ8" s="88" t="str">
        <f t="shared" si="17"/>
        <v xml:space="preserve"> </v>
      </c>
      <c r="ER8" s="88" t="str">
        <f t="shared" si="17"/>
        <v xml:space="preserve"> </v>
      </c>
      <c r="ES8" s="88" t="str">
        <f t="shared" si="17"/>
        <v xml:space="preserve"> </v>
      </c>
      <c r="ET8" s="88" t="str">
        <f t="shared" si="17"/>
        <v xml:space="preserve"> </v>
      </c>
      <c r="EU8" s="88" t="str">
        <f t="shared" si="17"/>
        <v xml:space="preserve"> </v>
      </c>
      <c r="EV8" s="88" t="str">
        <f t="shared" si="17"/>
        <v xml:space="preserve"> </v>
      </c>
      <c r="EW8" s="88" t="str">
        <f t="shared" si="17"/>
        <v xml:space="preserve"> </v>
      </c>
      <c r="EX8" s="88" t="str">
        <f t="shared" si="17"/>
        <v xml:space="preserve"> </v>
      </c>
      <c r="EY8" s="88" t="str">
        <f t="shared" ref="EY8:GD8" si="18">IF(EY3=""," ",(EY4/EY6)*100)</f>
        <v xml:space="preserve"> </v>
      </c>
      <c r="EZ8" s="88" t="str">
        <f t="shared" si="18"/>
        <v xml:space="preserve"> </v>
      </c>
      <c r="FA8" s="89" t="str">
        <f t="shared" si="18"/>
        <v xml:space="preserve"> </v>
      </c>
      <c r="FB8" s="88">
        <f t="shared" si="18"/>
        <v>78.571428571428569</v>
      </c>
      <c r="FC8" s="88">
        <f t="shared" si="18"/>
        <v>81.25</v>
      </c>
      <c r="FD8" s="88">
        <f t="shared" si="18"/>
        <v>88.52459016393442</v>
      </c>
      <c r="FE8" s="88">
        <f t="shared" si="18"/>
        <v>76.829268292682926</v>
      </c>
      <c r="FF8" s="88">
        <f t="shared" si="18"/>
        <v>76.744186046511629</v>
      </c>
      <c r="FG8" s="88">
        <f t="shared" si="18"/>
        <v>63.492063492063487</v>
      </c>
      <c r="FH8" s="88">
        <f t="shared" si="18"/>
        <v>85.567010309278345</v>
      </c>
      <c r="FI8" s="88">
        <f t="shared" si="18"/>
        <v>93.478260869565219</v>
      </c>
      <c r="FJ8" s="88">
        <f t="shared" si="18"/>
        <v>80.952380952380949</v>
      </c>
      <c r="FK8" s="88">
        <f t="shared" si="18"/>
        <v>94.117647058823522</v>
      </c>
      <c r="FL8" s="88">
        <f t="shared" si="18"/>
        <v>96.703296703296701</v>
      </c>
      <c r="FM8" s="89">
        <f t="shared" si="18"/>
        <v>95.6989247311828</v>
      </c>
      <c r="FN8" s="87">
        <f t="shared" si="18"/>
        <v>97.183098591549296</v>
      </c>
      <c r="FO8" s="88">
        <f t="shared" si="18"/>
        <v>97.674418604651152</v>
      </c>
      <c r="FP8" s="88">
        <f t="shared" si="18"/>
        <v>95.402298850574709</v>
      </c>
      <c r="FQ8" s="88">
        <f t="shared" si="18"/>
        <v>93.548387096774192</v>
      </c>
      <c r="FR8" s="88">
        <f t="shared" si="18"/>
        <v>89.010989010989007</v>
      </c>
      <c r="FS8" s="88">
        <f t="shared" si="18"/>
        <v>86.746987951807228</v>
      </c>
      <c r="FT8" s="88">
        <f t="shared" si="18"/>
        <v>91.75257731958763</v>
      </c>
      <c r="FU8" s="88">
        <f t="shared" si="18"/>
        <v>96.938775510204081</v>
      </c>
      <c r="FV8" s="88">
        <f t="shared" si="18"/>
        <v>91.780821917808225</v>
      </c>
      <c r="FW8" s="88">
        <f t="shared" si="18"/>
        <v>96.521739130434781</v>
      </c>
      <c r="FX8" s="88">
        <f t="shared" si="18"/>
        <v>89.473684210526315</v>
      </c>
      <c r="FY8" s="89">
        <f t="shared" si="18"/>
        <v>92.222222222222229</v>
      </c>
      <c r="FZ8" s="87">
        <f t="shared" si="18"/>
        <v>94.174757281553397</v>
      </c>
      <c r="GA8" s="88">
        <f t="shared" si="18"/>
        <v>98.181818181818187</v>
      </c>
      <c r="GB8" s="88">
        <f t="shared" si="18"/>
        <v>96</v>
      </c>
      <c r="GC8" s="88">
        <f t="shared" si="18"/>
        <v>91.025641025641022</v>
      </c>
      <c r="GD8" s="88">
        <f t="shared" si="18"/>
        <v>95.945945945945937</v>
      </c>
      <c r="GE8" s="88">
        <f t="shared" ref="GE8:HI8" si="19">IF(GE3=""," ",(GE4/GE6)*100)</f>
        <v>91.566265060240966</v>
      </c>
      <c r="GF8" s="88">
        <f t="shared" si="19"/>
        <v>97.142857142857139</v>
      </c>
      <c r="GG8" s="88">
        <f t="shared" si="19"/>
        <v>96.666666666666671</v>
      </c>
      <c r="GH8" s="88">
        <f t="shared" si="19"/>
        <v>95.774647887323937</v>
      </c>
      <c r="GI8" s="88">
        <f t="shared" si="19"/>
        <v>91.891891891891902</v>
      </c>
      <c r="GJ8" s="88">
        <f t="shared" si="19"/>
        <v>96.116504854368941</v>
      </c>
      <c r="GK8" s="89">
        <f t="shared" si="19"/>
        <v>92.857142857142861</v>
      </c>
      <c r="GL8" s="87">
        <f t="shared" si="19"/>
        <v>95.6989247311828</v>
      </c>
      <c r="GM8" s="88">
        <f t="shared" si="19"/>
        <v>93.877551020408163</v>
      </c>
      <c r="GN8" s="88">
        <f t="shared" si="19"/>
        <v>94.444444444444443</v>
      </c>
      <c r="GO8" s="88">
        <f t="shared" si="19"/>
        <v>92.473118279569889</v>
      </c>
      <c r="GP8" s="88">
        <f t="shared" si="19"/>
        <v>94.690265486725664</v>
      </c>
      <c r="GQ8" s="88">
        <f t="shared" si="19"/>
        <v>96.629213483146074</v>
      </c>
      <c r="GR8" s="88">
        <f t="shared" si="19"/>
        <v>98.260869565217391</v>
      </c>
      <c r="GS8" s="88">
        <f t="shared" si="19"/>
        <v>100</v>
      </c>
      <c r="GT8" s="88">
        <f t="shared" si="19"/>
        <v>98.387096774193552</v>
      </c>
      <c r="GU8" s="88">
        <f t="shared" si="19"/>
        <v>100</v>
      </c>
      <c r="GV8" s="88">
        <f t="shared" si="19"/>
        <v>100</v>
      </c>
      <c r="GW8" s="89">
        <f t="shared" si="19"/>
        <v>100</v>
      </c>
      <c r="GX8" s="89">
        <f t="shared" si="19"/>
        <v>97.435897435897431</v>
      </c>
      <c r="GY8" s="89">
        <f t="shared" si="19"/>
        <v>100</v>
      </c>
      <c r="GZ8" s="89">
        <f t="shared" si="19"/>
        <v>100</v>
      </c>
      <c r="HA8" s="89">
        <f t="shared" si="19"/>
        <v>98.148148148148152</v>
      </c>
      <c r="HB8" s="89">
        <f t="shared" si="19"/>
        <v>100</v>
      </c>
      <c r="HC8" s="89">
        <f t="shared" si="19"/>
        <v>97.802197802197796</v>
      </c>
      <c r="HD8" s="89">
        <f t="shared" si="19"/>
        <v>98.095238095238088</v>
      </c>
      <c r="HE8" s="89">
        <f t="shared" si="19"/>
        <v>100</v>
      </c>
      <c r="HF8" s="89">
        <f t="shared" si="19"/>
        <v>100</v>
      </c>
      <c r="HG8" s="89">
        <f t="shared" si="19"/>
        <v>99.212598425196859</v>
      </c>
      <c r="HH8" s="89">
        <f t="shared" si="19"/>
        <v>100</v>
      </c>
      <c r="HI8" s="89">
        <f t="shared" si="19"/>
        <v>100</v>
      </c>
      <c r="HJ8" s="89">
        <f t="shared" ref="HJ8:HU8" si="20">IF(HJ3=""," ",(HJ4/HJ6)*100)</f>
        <v>100</v>
      </c>
      <c r="HK8" s="89">
        <f t="shared" si="20"/>
        <v>97.321428571428569</v>
      </c>
      <c r="HL8" s="89">
        <f t="shared" si="20"/>
        <v>99.074074074074076</v>
      </c>
      <c r="HM8" s="89">
        <f t="shared" si="20"/>
        <v>98.518518518518519</v>
      </c>
      <c r="HN8" s="89">
        <f t="shared" si="20"/>
        <v>99.082568807339456</v>
      </c>
      <c r="HO8" s="89">
        <f t="shared" si="20"/>
        <v>98.113207547169807</v>
      </c>
      <c r="HP8" s="89">
        <f t="shared" si="20"/>
        <v>99.259259259259252</v>
      </c>
      <c r="HQ8" s="89">
        <f t="shared" si="20"/>
        <v>98.6013986013986</v>
      </c>
      <c r="HR8" s="89">
        <f t="shared" si="20"/>
        <v>96.808510638297875</v>
      </c>
      <c r="HS8" s="89">
        <f t="shared" si="20"/>
        <v>100</v>
      </c>
      <c r="HT8" s="89">
        <f t="shared" si="20"/>
        <v>99.393939393939391</v>
      </c>
      <c r="HU8" s="89">
        <f t="shared" si="20"/>
        <v>97.590361445783131</v>
      </c>
    </row>
    <row r="9" spans="1:229" s="10" customFormat="1" ht="15" thickBot="1" x14ac:dyDescent="0.4">
      <c r="A9" s="82" t="s">
        <v>27</v>
      </c>
      <c r="B9" s="83">
        <v>14.638888888888889</v>
      </c>
      <c r="C9" s="84">
        <v>18.96153846153846</v>
      </c>
      <c r="D9" s="84">
        <v>16.026315789473685</v>
      </c>
      <c r="E9" s="84">
        <v>11.96774193548387</v>
      </c>
      <c r="F9" s="84">
        <v>17.130434782608695</v>
      </c>
      <c r="G9" s="84">
        <v>17.425000000000001</v>
      </c>
      <c r="H9" s="84">
        <v>18.767857142857142</v>
      </c>
      <c r="I9" s="84">
        <v>11.442307692307692</v>
      </c>
      <c r="J9" s="84">
        <v>13.822222222222223</v>
      </c>
      <c r="K9" s="84">
        <v>14.488372093023257</v>
      </c>
      <c r="L9" s="84">
        <v>14.422222222222222</v>
      </c>
      <c r="M9" s="85">
        <v>12.616666666666667</v>
      </c>
      <c r="N9" s="83">
        <v>11.953488372093023</v>
      </c>
      <c r="O9" s="84">
        <v>10.175000000000001</v>
      </c>
      <c r="P9" s="84">
        <v>11.9375</v>
      </c>
      <c r="Q9" s="84">
        <v>10.925925925925926</v>
      </c>
      <c r="R9" s="84">
        <v>10.310344827586206</v>
      </c>
      <c r="S9" s="84">
        <v>11.224137931034482</v>
      </c>
      <c r="T9" s="84">
        <v>11.2</v>
      </c>
      <c r="U9" s="84">
        <v>11.643835616438356</v>
      </c>
      <c r="V9" s="84">
        <v>11.612244897959183</v>
      </c>
      <c r="W9" s="84">
        <v>10.972972972972974</v>
      </c>
      <c r="X9" s="84">
        <v>10.45945945945946</v>
      </c>
      <c r="Y9" s="85">
        <v>9.4523809523809526</v>
      </c>
      <c r="Z9" s="83">
        <v>6.253968253968254</v>
      </c>
      <c r="AA9" s="84">
        <v>6.0674157303370784</v>
      </c>
      <c r="AB9" s="84">
        <v>6.0810810810810807</v>
      </c>
      <c r="AC9" s="84">
        <v>6.5</v>
      </c>
      <c r="AD9" s="84">
        <v>5.1304347826086953</v>
      </c>
      <c r="AE9" s="84">
        <v>8.1341463414634152</v>
      </c>
      <c r="AF9" s="84">
        <v>6.4893617021276597</v>
      </c>
      <c r="AG9" s="84">
        <v>7.9540229885057467</v>
      </c>
      <c r="AH9" s="84">
        <v>7.6</v>
      </c>
      <c r="AI9" s="84">
        <v>7.5612244897959187</v>
      </c>
      <c r="AJ9" s="84">
        <v>7.9156626506024095</v>
      </c>
      <c r="AK9" s="85">
        <v>6.0842105263157897</v>
      </c>
      <c r="AL9" s="83">
        <v>6.875</v>
      </c>
      <c r="AM9" s="84">
        <v>8.4895833333333339</v>
      </c>
      <c r="AN9" s="84">
        <v>8.4315789473684202</v>
      </c>
      <c r="AO9" s="84">
        <v>8.884615384615385</v>
      </c>
      <c r="AP9" s="84">
        <v>8.0188679245283012</v>
      </c>
      <c r="AQ9" s="84">
        <v>8.413333333333334</v>
      </c>
      <c r="AR9" s="84">
        <v>8.9761904761904763</v>
      </c>
      <c r="AS9" s="84">
        <v>7.5308641975308639</v>
      </c>
      <c r="AT9" s="84">
        <v>7.6034482758620694</v>
      </c>
      <c r="AU9" s="84">
        <v>7.7441860465116283</v>
      </c>
      <c r="AV9" s="84">
        <v>9.0198019801980198</v>
      </c>
      <c r="AW9" s="85">
        <v>7.7053571428571432</v>
      </c>
      <c r="AX9" s="83">
        <v>7.0392156862745097</v>
      </c>
      <c r="AY9" s="84">
        <v>8.6233766233766236</v>
      </c>
      <c r="AZ9" s="84">
        <v>9.5824175824175821</v>
      </c>
      <c r="BA9" s="84">
        <v>8.1067961165048548</v>
      </c>
      <c r="BB9" s="84">
        <v>8.990654205607477</v>
      </c>
      <c r="BC9" s="84">
        <v>7.2307692307692308</v>
      </c>
      <c r="BD9" s="84">
        <v>7.590551181102362</v>
      </c>
      <c r="BE9" s="84">
        <v>8.6417910447761201</v>
      </c>
      <c r="BF9" s="84">
        <v>10.39</v>
      </c>
      <c r="BG9" s="84">
        <v>8.86</v>
      </c>
      <c r="BH9" s="84">
        <v>8.74</v>
      </c>
      <c r="BI9" s="85">
        <v>7.27</v>
      </c>
      <c r="BJ9" s="83">
        <v>8.1999999999999993</v>
      </c>
      <c r="BK9" s="84">
        <v>6.88</v>
      </c>
      <c r="BL9" s="84">
        <v>7.56</v>
      </c>
      <c r="BM9" s="84">
        <v>9.5299999999999994</v>
      </c>
      <c r="BN9" s="84">
        <v>8.9600000000000009</v>
      </c>
      <c r="BO9" s="84">
        <v>14.75</v>
      </c>
      <c r="BP9" s="84">
        <v>12.2</v>
      </c>
      <c r="BQ9" s="84">
        <v>9</v>
      </c>
      <c r="BR9" s="84">
        <v>7.82</v>
      </c>
      <c r="BS9" s="84">
        <v>9</v>
      </c>
      <c r="BT9" s="84">
        <v>8</v>
      </c>
      <c r="BU9" s="84">
        <v>8</v>
      </c>
      <c r="BV9" s="83">
        <f>SUM(717/89)</f>
        <v>8.0561797752808992</v>
      </c>
      <c r="BW9" s="84">
        <f>(552/74)</f>
        <v>7.4594594594594597</v>
      </c>
      <c r="BX9" s="84">
        <v>7</v>
      </c>
      <c r="BY9" s="84">
        <v>7</v>
      </c>
      <c r="BZ9" s="84">
        <v>9</v>
      </c>
      <c r="CA9" s="84">
        <v>8</v>
      </c>
      <c r="CB9" s="84">
        <v>7</v>
      </c>
      <c r="CC9" s="84">
        <v>8</v>
      </c>
      <c r="CD9" s="84">
        <v>7</v>
      </c>
      <c r="CE9" s="84">
        <v>7</v>
      </c>
      <c r="CF9" s="84">
        <v>8</v>
      </c>
      <c r="CG9" s="85">
        <v>7</v>
      </c>
      <c r="CH9" s="83">
        <v>7</v>
      </c>
      <c r="CI9" s="84">
        <v>9</v>
      </c>
      <c r="CJ9" s="84">
        <v>7</v>
      </c>
      <c r="CK9" s="84">
        <v>6</v>
      </c>
      <c r="CL9" s="84">
        <v>7</v>
      </c>
      <c r="CM9" s="84">
        <v>8</v>
      </c>
      <c r="CN9" s="84">
        <v>6</v>
      </c>
      <c r="CO9" s="84">
        <v>7</v>
      </c>
      <c r="CP9" s="84">
        <v>7</v>
      </c>
      <c r="CQ9" s="84">
        <v>8</v>
      </c>
      <c r="CR9" s="84">
        <v>8</v>
      </c>
      <c r="CS9" s="85">
        <v>7</v>
      </c>
      <c r="CT9" s="83">
        <v>6.54</v>
      </c>
      <c r="CU9" s="84">
        <v>6.86</v>
      </c>
      <c r="CV9" s="84">
        <v>7.6</v>
      </c>
      <c r="CW9" s="84">
        <v>7</v>
      </c>
      <c r="CX9" s="84">
        <v>7.4590163934426226</v>
      </c>
      <c r="CY9" s="84">
        <v>7.23</v>
      </c>
      <c r="CZ9" s="84">
        <v>6.59</v>
      </c>
      <c r="DA9" s="84">
        <v>6.36</v>
      </c>
      <c r="DB9" s="84">
        <v>8.06</v>
      </c>
      <c r="DC9" s="84">
        <v>8</v>
      </c>
      <c r="DD9" s="84">
        <v>8</v>
      </c>
      <c r="DE9" s="85">
        <v>8</v>
      </c>
      <c r="DF9" s="84">
        <v>8</v>
      </c>
      <c r="DG9" s="84">
        <v>6</v>
      </c>
      <c r="DH9" s="84">
        <v>6</v>
      </c>
      <c r="DI9" s="84">
        <v>6</v>
      </c>
      <c r="DJ9" s="84">
        <v>5</v>
      </c>
      <c r="DK9" s="84">
        <v>7</v>
      </c>
      <c r="DL9" s="84">
        <v>7</v>
      </c>
      <c r="DM9" s="84">
        <v>8</v>
      </c>
      <c r="DN9" s="84">
        <v>6</v>
      </c>
      <c r="DO9" s="84">
        <v>5</v>
      </c>
      <c r="DP9" s="84">
        <v>7</v>
      </c>
      <c r="DQ9" s="85">
        <v>7</v>
      </c>
      <c r="DR9" s="84">
        <v>7</v>
      </c>
      <c r="DS9" s="84">
        <v>7</v>
      </c>
      <c r="DT9" s="84">
        <v>6</v>
      </c>
      <c r="DU9" s="84">
        <v>5</v>
      </c>
      <c r="DV9" s="84">
        <v>6</v>
      </c>
      <c r="DW9" s="84">
        <v>7</v>
      </c>
      <c r="DX9" s="84">
        <v>7</v>
      </c>
      <c r="DY9" s="84">
        <v>6</v>
      </c>
      <c r="DZ9" s="84">
        <v>8</v>
      </c>
      <c r="EA9" s="84">
        <v>11</v>
      </c>
      <c r="EB9" s="84">
        <v>11</v>
      </c>
      <c r="EC9" s="85">
        <v>24</v>
      </c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5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5"/>
      <c r="FB9" s="84">
        <v>20</v>
      </c>
      <c r="FC9" s="84">
        <v>15</v>
      </c>
      <c r="FD9" s="84">
        <v>11</v>
      </c>
      <c r="FE9" s="84">
        <v>13</v>
      </c>
      <c r="FF9" s="84">
        <v>13</v>
      </c>
      <c r="FG9" s="84">
        <v>15</v>
      </c>
      <c r="FH9" s="84">
        <v>10</v>
      </c>
      <c r="FI9" s="84">
        <v>7</v>
      </c>
      <c r="FJ9" s="84">
        <v>9</v>
      </c>
      <c r="FK9" s="84">
        <v>7</v>
      </c>
      <c r="FL9" s="84">
        <v>7</v>
      </c>
      <c r="FM9" s="85">
        <v>8</v>
      </c>
      <c r="FN9" s="83">
        <v>9</v>
      </c>
      <c r="FO9" s="84">
        <v>6</v>
      </c>
      <c r="FP9" s="84">
        <v>7</v>
      </c>
      <c r="FQ9" s="84">
        <v>8</v>
      </c>
      <c r="FR9" s="84">
        <v>10</v>
      </c>
      <c r="FS9" s="84">
        <v>10</v>
      </c>
      <c r="FT9" s="84">
        <v>9</v>
      </c>
      <c r="FU9" s="84">
        <v>7</v>
      </c>
      <c r="FV9" s="84">
        <v>10</v>
      </c>
      <c r="FW9" s="84">
        <v>7.5</v>
      </c>
      <c r="FX9" s="84">
        <v>9.4</v>
      </c>
      <c r="FY9" s="85">
        <v>8.4</v>
      </c>
      <c r="FZ9" s="83">
        <v>8.6999999999999993</v>
      </c>
      <c r="GA9" s="84">
        <v>7</v>
      </c>
      <c r="GB9" s="84">
        <v>7.6</v>
      </c>
      <c r="GC9" s="84">
        <v>9.5</v>
      </c>
      <c r="GD9" s="84">
        <v>8.6</v>
      </c>
      <c r="GE9" s="84">
        <v>8.9</v>
      </c>
      <c r="GF9" s="84">
        <v>7.7</v>
      </c>
      <c r="GG9" s="84">
        <v>8.3000000000000007</v>
      </c>
      <c r="GH9" s="84">
        <v>7.5</v>
      </c>
      <c r="GI9" s="84">
        <v>9.3000000000000007</v>
      </c>
      <c r="GJ9" s="84">
        <v>7.9</v>
      </c>
      <c r="GK9" s="85">
        <v>8</v>
      </c>
      <c r="GL9" s="83">
        <v>8.8000000000000007</v>
      </c>
      <c r="GM9" s="84">
        <v>10.6</v>
      </c>
      <c r="GN9" s="84">
        <v>8.5</v>
      </c>
      <c r="GO9" s="84">
        <v>8.4</v>
      </c>
      <c r="GP9" s="84">
        <v>7.9</v>
      </c>
      <c r="GQ9" s="84">
        <v>8.1999999999999993</v>
      </c>
      <c r="GR9" s="84">
        <v>7.4</v>
      </c>
      <c r="GS9" s="84">
        <v>7.9</v>
      </c>
      <c r="GT9" s="84">
        <v>7.5</v>
      </c>
      <c r="GU9" s="84">
        <v>6.8</v>
      </c>
      <c r="GV9" s="84">
        <v>6.7</v>
      </c>
      <c r="GW9" s="85">
        <v>6.2</v>
      </c>
      <c r="GX9" s="85">
        <v>6.3</v>
      </c>
      <c r="GY9" s="85">
        <v>6.7</v>
      </c>
      <c r="GZ9" s="85">
        <v>7</v>
      </c>
      <c r="HA9" s="85">
        <v>7.2</v>
      </c>
      <c r="HB9" s="85">
        <v>8</v>
      </c>
      <c r="HC9" s="85">
        <v>6.7</v>
      </c>
      <c r="HD9" s="85">
        <v>7.9</v>
      </c>
      <c r="HE9" s="85">
        <v>6.2</v>
      </c>
      <c r="HF9" s="85">
        <v>5.6</v>
      </c>
      <c r="HG9" s="85">
        <v>7.4</v>
      </c>
      <c r="HH9" s="85">
        <v>6.5</v>
      </c>
      <c r="HI9" s="85">
        <v>7.6</v>
      </c>
      <c r="HJ9" s="85">
        <v>6.1</v>
      </c>
      <c r="HK9" s="85">
        <v>6.4</v>
      </c>
      <c r="HL9" s="85">
        <v>6.7</v>
      </c>
      <c r="HM9" s="85">
        <v>6.7</v>
      </c>
      <c r="HN9" s="85">
        <v>7.7</v>
      </c>
      <c r="HO9" s="85">
        <v>7.9</v>
      </c>
      <c r="HP9" s="85">
        <v>7.7</v>
      </c>
      <c r="HQ9" s="85">
        <v>6.5</v>
      </c>
      <c r="HR9" s="85">
        <v>6.8</v>
      </c>
      <c r="HS9" s="85">
        <v>7.1</v>
      </c>
      <c r="HT9" s="85">
        <v>6.9</v>
      </c>
      <c r="HU9" s="85">
        <v>0</v>
      </c>
    </row>
    <row r="10" spans="1:229" ht="7.5" customHeight="1" thickBot="1" x14ac:dyDescent="0.4">
      <c r="A10" s="61"/>
      <c r="B10" s="62"/>
      <c r="C10" s="150"/>
      <c r="D10" s="63"/>
      <c r="E10" s="63"/>
      <c r="F10" s="63"/>
      <c r="G10" s="63"/>
      <c r="H10" s="63"/>
      <c r="I10" s="63"/>
      <c r="J10" s="63"/>
      <c r="K10" s="63"/>
      <c r="L10" s="63"/>
      <c r="M10" s="64"/>
      <c r="N10" s="62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4"/>
      <c r="Z10" s="62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4"/>
      <c r="AL10" s="62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4"/>
      <c r="AX10" s="62"/>
      <c r="AY10" s="63"/>
      <c r="AZ10" s="63"/>
      <c r="BA10" s="63"/>
      <c r="BB10" s="63"/>
      <c r="BC10" s="63"/>
      <c r="BD10" s="63"/>
      <c r="BE10" s="63"/>
      <c r="BF10" s="63"/>
      <c r="BG10" s="65"/>
      <c r="BH10" s="65"/>
      <c r="BI10" s="66"/>
      <c r="BJ10" s="67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7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6"/>
      <c r="CH10" s="67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6"/>
      <c r="CT10" s="67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6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6"/>
      <c r="DR10" s="65"/>
      <c r="DS10" s="65"/>
      <c r="DT10" s="65"/>
      <c r="DU10" s="65"/>
      <c r="DV10" s="65"/>
      <c r="DW10" s="65"/>
      <c r="DX10" s="65"/>
      <c r="DY10" s="65"/>
      <c r="DZ10" s="65"/>
      <c r="EA10" s="66"/>
      <c r="EB10" s="66"/>
      <c r="EC10" s="66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6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6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6"/>
      <c r="FN10" s="67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6"/>
      <c r="FZ10" s="67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6"/>
      <c r="GL10" s="67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</row>
    <row r="11" spans="1:229" ht="18.5" x14ac:dyDescent="0.35">
      <c r="A11" s="100" t="s">
        <v>28</v>
      </c>
      <c r="B11" s="101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3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0"/>
      <c r="Z11" s="101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3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10"/>
      <c r="AX11" s="101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3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1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3"/>
      <c r="CH11" s="108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10"/>
      <c r="CT11" s="101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3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10"/>
      <c r="DR11" s="101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3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10"/>
      <c r="EP11" s="101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3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10"/>
      <c r="FN11" s="101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3"/>
      <c r="FZ11" s="101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3"/>
      <c r="GL11" s="101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3"/>
      <c r="GX11" s="103"/>
      <c r="GY11" s="103"/>
      <c r="GZ11" s="103"/>
      <c r="HA11" s="103"/>
      <c r="HB11" s="103"/>
      <c r="HC11" s="103"/>
      <c r="HD11" s="103"/>
      <c r="HE11" s="103"/>
      <c r="HF11" s="103"/>
      <c r="HG11" s="103"/>
      <c r="HH11" s="103"/>
      <c r="HI11" s="103"/>
      <c r="HJ11" s="103"/>
      <c r="HK11" s="103"/>
      <c r="HL11" s="103"/>
      <c r="HM11" s="103"/>
      <c r="HN11" s="103"/>
      <c r="HO11" s="103"/>
      <c r="HP11" s="103"/>
      <c r="HQ11" s="103"/>
      <c r="HR11" s="103"/>
      <c r="HS11" s="103"/>
      <c r="HT11" s="103"/>
      <c r="HU11" s="103"/>
    </row>
    <row r="12" spans="1:229" x14ac:dyDescent="0.35">
      <c r="A12" s="6" t="s">
        <v>29</v>
      </c>
      <c r="B12" s="23">
        <v>26</v>
      </c>
      <c r="C12" s="19">
        <v>18</v>
      </c>
      <c r="D12" s="19">
        <v>29</v>
      </c>
      <c r="E12" s="19">
        <v>52</v>
      </c>
      <c r="F12" s="19">
        <v>36</v>
      </c>
      <c r="G12" s="19">
        <v>33</v>
      </c>
      <c r="H12" s="19">
        <v>44</v>
      </c>
      <c r="I12" s="19">
        <v>46</v>
      </c>
      <c r="J12" s="19">
        <v>41</v>
      </c>
      <c r="K12" s="19">
        <v>36</v>
      </c>
      <c r="L12" s="19">
        <v>38</v>
      </c>
      <c r="M12" s="24">
        <v>45</v>
      </c>
      <c r="N12" s="23">
        <v>40</v>
      </c>
      <c r="O12" s="19">
        <v>25</v>
      </c>
      <c r="P12" s="19">
        <v>50</v>
      </c>
      <c r="Q12" s="19">
        <v>36</v>
      </c>
      <c r="R12" s="19">
        <v>40</v>
      </c>
      <c r="S12" s="19">
        <v>45</v>
      </c>
      <c r="T12" s="19">
        <v>30</v>
      </c>
      <c r="U12" s="19">
        <v>52</v>
      </c>
      <c r="V12" s="19">
        <v>37</v>
      </c>
      <c r="W12" s="19">
        <v>49</v>
      </c>
      <c r="X12" s="19">
        <v>55</v>
      </c>
      <c r="Y12" s="24">
        <v>58</v>
      </c>
      <c r="Z12" s="23">
        <v>48</v>
      </c>
      <c r="AA12" s="19">
        <v>66</v>
      </c>
      <c r="AB12" s="19">
        <v>57</v>
      </c>
      <c r="AC12" s="19">
        <v>45</v>
      </c>
      <c r="AD12" s="19">
        <v>47</v>
      </c>
      <c r="AE12" s="19">
        <v>64</v>
      </c>
      <c r="AF12" s="19">
        <v>33</v>
      </c>
      <c r="AG12" s="19">
        <v>57</v>
      </c>
      <c r="AH12" s="19">
        <v>37</v>
      </c>
      <c r="AI12" s="19">
        <v>70</v>
      </c>
      <c r="AJ12" s="19">
        <v>59</v>
      </c>
      <c r="AK12" s="24">
        <v>68</v>
      </c>
      <c r="AL12" s="23">
        <v>51</v>
      </c>
      <c r="AM12" s="19">
        <v>68</v>
      </c>
      <c r="AN12" s="19">
        <v>75</v>
      </c>
      <c r="AO12" s="19">
        <v>77</v>
      </c>
      <c r="AP12" s="19">
        <v>81</v>
      </c>
      <c r="AQ12" s="19">
        <v>49</v>
      </c>
      <c r="AR12" s="19">
        <v>67</v>
      </c>
      <c r="AS12" s="19">
        <v>49</v>
      </c>
      <c r="AT12" s="19">
        <v>45</v>
      </c>
      <c r="AU12" s="19">
        <v>71</v>
      </c>
      <c r="AV12" s="19">
        <v>80</v>
      </c>
      <c r="AW12" s="24">
        <v>85</v>
      </c>
      <c r="AX12" s="23">
        <v>82</v>
      </c>
      <c r="AY12" s="19">
        <v>60</v>
      </c>
      <c r="AZ12" s="19">
        <v>71</v>
      </c>
      <c r="BA12" s="19">
        <v>79</v>
      </c>
      <c r="BB12" s="19">
        <v>82</v>
      </c>
      <c r="BC12" s="19">
        <v>76</v>
      </c>
      <c r="BD12" s="19">
        <v>94</v>
      </c>
      <c r="BE12" s="19">
        <v>98</v>
      </c>
      <c r="BF12" s="19">
        <v>98</v>
      </c>
      <c r="BG12" s="19">
        <v>121</v>
      </c>
      <c r="BH12" s="19">
        <v>101</v>
      </c>
      <c r="BI12" s="24">
        <v>75</v>
      </c>
      <c r="BJ12" s="23">
        <v>90</v>
      </c>
      <c r="BK12" s="19">
        <v>72</v>
      </c>
      <c r="BL12" s="19">
        <v>81</v>
      </c>
      <c r="BM12" s="19">
        <v>105</v>
      </c>
      <c r="BN12" s="19">
        <v>87</v>
      </c>
      <c r="BO12" s="22">
        <f>SUM(68+3)</f>
        <v>71</v>
      </c>
      <c r="BP12" s="22">
        <v>82</v>
      </c>
      <c r="BQ12" s="22">
        <v>84</v>
      </c>
      <c r="BR12" s="22">
        <f>68+5</f>
        <v>73</v>
      </c>
      <c r="BS12" s="19">
        <f>(83+7)</f>
        <v>90</v>
      </c>
      <c r="BT12" s="19">
        <f>(80+3)</f>
        <v>83</v>
      </c>
      <c r="BU12" s="19">
        <f>(76+6)</f>
        <v>82</v>
      </c>
      <c r="BV12" s="23">
        <f>(61+3)</f>
        <v>64</v>
      </c>
      <c r="BW12" s="19">
        <f>(55+1)</f>
        <v>56</v>
      </c>
      <c r="BX12" s="19">
        <f>(58+4)</f>
        <v>62</v>
      </c>
      <c r="BY12" s="19">
        <f>SUM(75+7)</f>
        <v>82</v>
      </c>
      <c r="BZ12" s="19">
        <f>SUM(73+3)</f>
        <v>76</v>
      </c>
      <c r="CA12" s="19">
        <f>SUM(71+3)</f>
        <v>74</v>
      </c>
      <c r="CB12" s="19">
        <f>(77+6)</f>
        <v>83</v>
      </c>
      <c r="CC12" s="19">
        <f>(86+10)</f>
        <v>96</v>
      </c>
      <c r="CD12" s="19">
        <f>(37+3)</f>
        <v>40</v>
      </c>
      <c r="CE12" s="19">
        <v>56</v>
      </c>
      <c r="CF12" s="19">
        <v>84</v>
      </c>
      <c r="CG12" s="24">
        <v>91</v>
      </c>
      <c r="CH12" s="23">
        <v>61</v>
      </c>
      <c r="CI12" s="19">
        <v>75</v>
      </c>
      <c r="CJ12" s="19">
        <v>54</v>
      </c>
      <c r="CK12" s="19">
        <v>87</v>
      </c>
      <c r="CL12" s="19">
        <v>77</v>
      </c>
      <c r="CM12" s="19">
        <v>54</v>
      </c>
      <c r="CN12" s="19">
        <v>92</v>
      </c>
      <c r="CO12" s="19">
        <f>SUM(90+2)</f>
        <v>92</v>
      </c>
      <c r="CP12" s="19">
        <f>SUM(69+5)</f>
        <v>74</v>
      </c>
      <c r="CQ12" s="19">
        <f>SUM(99+4)</f>
        <v>103</v>
      </c>
      <c r="CR12" s="19">
        <f>SUM(58+4)</f>
        <v>62</v>
      </c>
      <c r="CS12" s="24">
        <f>(78+2)</f>
        <v>80</v>
      </c>
      <c r="CT12" s="23">
        <f>86+3</f>
        <v>89</v>
      </c>
      <c r="CU12" s="19">
        <f>71+4</f>
        <v>75</v>
      </c>
      <c r="CV12" s="19">
        <f>62+1</f>
        <v>63</v>
      </c>
      <c r="CW12" s="19">
        <f>68+4</f>
        <v>72</v>
      </c>
      <c r="CX12" s="19">
        <f>80+9</f>
        <v>89</v>
      </c>
      <c r="CY12" s="19">
        <f>70+4</f>
        <v>74</v>
      </c>
      <c r="CZ12" s="19">
        <f>85+8</f>
        <v>93</v>
      </c>
      <c r="DA12" s="19">
        <f>78+5</f>
        <v>83</v>
      </c>
      <c r="DB12" s="19">
        <f>49+2</f>
        <v>51</v>
      </c>
      <c r="DC12" s="19">
        <f>85+1</f>
        <v>86</v>
      </c>
      <c r="DD12" s="19">
        <f>82+3</f>
        <v>85</v>
      </c>
      <c r="DE12" s="24">
        <f>87+5</f>
        <v>92</v>
      </c>
      <c r="DF12" s="19">
        <f>78+5</f>
        <v>83</v>
      </c>
      <c r="DG12" s="19">
        <f>75+7</f>
        <v>82</v>
      </c>
      <c r="DH12" s="19">
        <f>75+3</f>
        <v>78</v>
      </c>
      <c r="DI12" s="19">
        <f>96+5</f>
        <v>101</v>
      </c>
      <c r="DJ12" s="19">
        <f>84+5</f>
        <v>89</v>
      </c>
      <c r="DK12" s="19">
        <f>56+7</f>
        <v>63</v>
      </c>
      <c r="DL12" s="19">
        <f>82+3</f>
        <v>85</v>
      </c>
      <c r="DM12" s="19">
        <f>80+5</f>
        <v>85</v>
      </c>
      <c r="DN12" s="19">
        <f>51+2</f>
        <v>53</v>
      </c>
      <c r="DO12" s="19">
        <f>113+3</f>
        <v>116</v>
      </c>
      <c r="DP12" s="19">
        <f>60+6</f>
        <v>66</v>
      </c>
      <c r="DQ12" s="24">
        <f>99+6</f>
        <v>105</v>
      </c>
      <c r="DR12" s="19">
        <f>91+4</f>
        <v>95</v>
      </c>
      <c r="DS12" s="19">
        <f>78+7</f>
        <v>85</v>
      </c>
      <c r="DT12" s="19">
        <f>66+7</f>
        <v>73</v>
      </c>
      <c r="DU12" s="19">
        <f>74+5</f>
        <v>79</v>
      </c>
      <c r="DV12" s="19">
        <f>76+7</f>
        <v>83</v>
      </c>
      <c r="DW12" s="19">
        <f>63+6</f>
        <v>69</v>
      </c>
      <c r="DX12" s="19">
        <f>66+7</f>
        <v>73</v>
      </c>
      <c r="DY12" s="19">
        <f>79+7</f>
        <v>86</v>
      </c>
      <c r="DZ12" s="19">
        <f>65+1</f>
        <v>66</v>
      </c>
      <c r="EA12" s="19">
        <f>78+8</f>
        <v>86</v>
      </c>
      <c r="EB12" s="19">
        <f>86+6</f>
        <v>92</v>
      </c>
      <c r="EC12" s="24">
        <f>60+3</f>
        <v>63</v>
      </c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24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24"/>
      <c r="FB12" s="19">
        <f>52+2</f>
        <v>54</v>
      </c>
      <c r="FC12" s="19">
        <f>26+2</f>
        <v>28</v>
      </c>
      <c r="FD12" s="19">
        <f>41+4</f>
        <v>45</v>
      </c>
      <c r="FE12" s="19">
        <f>60+6</f>
        <v>66</v>
      </c>
      <c r="FF12" s="19">
        <f>63+3</f>
        <v>66</v>
      </c>
      <c r="FG12" s="19">
        <f>108+2</f>
        <v>110</v>
      </c>
      <c r="FH12" s="19">
        <f>79+1</f>
        <v>80</v>
      </c>
      <c r="FI12" s="19">
        <f>79+5</f>
        <v>84</v>
      </c>
      <c r="FJ12" s="19">
        <f>67+4</f>
        <v>71</v>
      </c>
      <c r="FK12" s="19">
        <f>62+6</f>
        <v>68</v>
      </c>
      <c r="FL12" s="19">
        <f>72+5</f>
        <v>77</v>
      </c>
      <c r="FM12" s="24">
        <f>56+6</f>
        <v>62</v>
      </c>
      <c r="FN12" s="23">
        <v>48</v>
      </c>
      <c r="FO12" s="19">
        <v>51</v>
      </c>
      <c r="FP12" s="19">
        <v>67</v>
      </c>
      <c r="FQ12" s="19">
        <v>46</v>
      </c>
      <c r="FR12" s="19">
        <v>65</v>
      </c>
      <c r="FS12" s="19">
        <v>53</v>
      </c>
      <c r="FT12" s="19">
        <v>59</v>
      </c>
      <c r="FU12" s="19">
        <v>67</v>
      </c>
      <c r="FV12" s="19">
        <v>45</v>
      </c>
      <c r="FW12" s="19">
        <v>84</v>
      </c>
      <c r="FX12" s="19">
        <v>75</v>
      </c>
      <c r="FY12" s="24">
        <v>67</v>
      </c>
      <c r="FZ12" s="23">
        <v>66</v>
      </c>
      <c r="GA12" s="19">
        <v>77</v>
      </c>
      <c r="GB12" s="19">
        <v>75</v>
      </c>
      <c r="GC12" s="19">
        <v>54</v>
      </c>
      <c r="GD12" s="19">
        <v>58</v>
      </c>
      <c r="GE12" s="19">
        <v>58</v>
      </c>
      <c r="GF12" s="19">
        <v>49</v>
      </c>
      <c r="GG12" s="19">
        <v>55</v>
      </c>
      <c r="GH12" s="19">
        <v>50</v>
      </c>
      <c r="GI12" s="19">
        <v>91</v>
      </c>
      <c r="GJ12" s="19">
        <v>82</v>
      </c>
      <c r="GK12" s="24">
        <v>76</v>
      </c>
      <c r="GL12" s="23">
        <v>56</v>
      </c>
      <c r="GM12" s="19">
        <v>64</v>
      </c>
      <c r="GN12" s="19">
        <v>79</v>
      </c>
      <c r="GO12" s="19">
        <v>63</v>
      </c>
      <c r="GP12" s="19">
        <v>90</v>
      </c>
      <c r="GQ12" s="19">
        <v>68</v>
      </c>
      <c r="GR12" s="19">
        <v>93</v>
      </c>
      <c r="GS12" s="19">
        <v>83</v>
      </c>
      <c r="GT12" s="19">
        <v>52</v>
      </c>
      <c r="GU12" s="19">
        <v>118</v>
      </c>
      <c r="GV12" s="19">
        <v>77</v>
      </c>
      <c r="GW12" s="24">
        <v>85</v>
      </c>
      <c r="GX12" s="24">
        <v>87</v>
      </c>
      <c r="GY12" s="24">
        <v>86</v>
      </c>
      <c r="GZ12" s="24">
        <v>51</v>
      </c>
      <c r="HA12" s="24">
        <v>84</v>
      </c>
      <c r="HB12" s="24">
        <v>73</v>
      </c>
      <c r="HC12" s="24">
        <v>60</v>
      </c>
      <c r="HD12" s="24">
        <v>80</v>
      </c>
      <c r="HE12" s="24">
        <v>72</v>
      </c>
      <c r="HF12" s="24">
        <v>68</v>
      </c>
      <c r="HG12" s="24">
        <v>84</v>
      </c>
      <c r="HH12" s="24">
        <v>71</v>
      </c>
      <c r="HI12" s="24">
        <v>88</v>
      </c>
      <c r="HJ12" s="24">
        <v>66</v>
      </c>
      <c r="HK12" s="24">
        <v>78</v>
      </c>
      <c r="HL12" s="24">
        <v>84</v>
      </c>
      <c r="HM12" s="24">
        <v>107</v>
      </c>
      <c r="HN12" s="24">
        <v>94</v>
      </c>
      <c r="HO12" s="24">
        <v>80</v>
      </c>
      <c r="HP12" s="24">
        <v>99</v>
      </c>
      <c r="HQ12" s="24">
        <v>102</v>
      </c>
      <c r="HR12" s="24">
        <v>64</v>
      </c>
      <c r="HS12" s="24">
        <v>93</v>
      </c>
      <c r="HT12" s="24">
        <v>124</v>
      </c>
      <c r="HU12" s="24">
        <v>118</v>
      </c>
    </row>
    <row r="13" spans="1:229" x14ac:dyDescent="0.35">
      <c r="A13" s="6" t="s">
        <v>30</v>
      </c>
      <c r="B13" s="23">
        <v>3</v>
      </c>
      <c r="C13" s="19">
        <v>2</v>
      </c>
      <c r="D13" s="19">
        <v>4</v>
      </c>
      <c r="E13" s="19">
        <v>1</v>
      </c>
      <c r="F13" s="19">
        <v>2</v>
      </c>
      <c r="G13" s="19">
        <v>0</v>
      </c>
      <c r="H13" s="19">
        <v>2</v>
      </c>
      <c r="I13" s="19">
        <v>0</v>
      </c>
      <c r="J13" s="19">
        <v>0</v>
      </c>
      <c r="K13" s="19">
        <v>1</v>
      </c>
      <c r="L13" s="19">
        <v>1</v>
      </c>
      <c r="M13" s="24">
        <v>1</v>
      </c>
      <c r="N13" s="23">
        <v>1</v>
      </c>
      <c r="O13" s="19">
        <v>3</v>
      </c>
      <c r="P13" s="19">
        <v>4</v>
      </c>
      <c r="Q13" s="19">
        <v>1</v>
      </c>
      <c r="R13" s="19">
        <v>2</v>
      </c>
      <c r="S13" s="19">
        <v>3</v>
      </c>
      <c r="T13" s="19">
        <v>2</v>
      </c>
      <c r="U13" s="19">
        <v>5</v>
      </c>
      <c r="V13" s="19">
        <v>3</v>
      </c>
      <c r="W13" s="19">
        <v>10</v>
      </c>
      <c r="X13" s="19">
        <v>6</v>
      </c>
      <c r="Y13" s="24">
        <v>6</v>
      </c>
      <c r="Z13" s="23">
        <v>4</v>
      </c>
      <c r="AA13" s="19">
        <v>5</v>
      </c>
      <c r="AB13" s="19">
        <v>3</v>
      </c>
      <c r="AC13" s="19">
        <v>5</v>
      </c>
      <c r="AD13" s="19">
        <v>3</v>
      </c>
      <c r="AE13" s="19">
        <v>4</v>
      </c>
      <c r="AF13" s="19">
        <v>0</v>
      </c>
      <c r="AG13" s="19">
        <v>3</v>
      </c>
      <c r="AH13" s="19">
        <v>0</v>
      </c>
      <c r="AI13" s="19">
        <v>4</v>
      </c>
      <c r="AJ13" s="19">
        <v>4</v>
      </c>
      <c r="AK13" s="24">
        <v>3</v>
      </c>
      <c r="AL13" s="23">
        <v>3</v>
      </c>
      <c r="AM13" s="19">
        <v>5</v>
      </c>
      <c r="AN13" s="19">
        <v>2</v>
      </c>
      <c r="AO13" s="19">
        <v>8</v>
      </c>
      <c r="AP13" s="19">
        <v>1</v>
      </c>
      <c r="AQ13" s="19">
        <v>3</v>
      </c>
      <c r="AR13" s="19">
        <v>4</v>
      </c>
      <c r="AS13" s="19">
        <v>2</v>
      </c>
      <c r="AT13" s="19">
        <v>1</v>
      </c>
      <c r="AU13" s="19">
        <v>3</v>
      </c>
      <c r="AV13" s="19">
        <v>3</v>
      </c>
      <c r="AW13" s="24">
        <v>5</v>
      </c>
      <c r="AX13" s="23">
        <v>2</v>
      </c>
      <c r="AY13" s="19">
        <v>1</v>
      </c>
      <c r="AZ13" s="19">
        <v>3</v>
      </c>
      <c r="BA13" s="19">
        <v>7</v>
      </c>
      <c r="BB13" s="19">
        <v>7</v>
      </c>
      <c r="BC13" s="19">
        <v>3</v>
      </c>
      <c r="BD13" s="19">
        <v>10</v>
      </c>
      <c r="BE13" s="19">
        <v>7</v>
      </c>
      <c r="BF13" s="19">
        <v>4</v>
      </c>
      <c r="BG13" s="19">
        <v>4</v>
      </c>
      <c r="BH13" s="19">
        <v>5</v>
      </c>
      <c r="BI13" s="24">
        <v>4</v>
      </c>
      <c r="BJ13" s="23">
        <v>4</v>
      </c>
      <c r="BK13" s="19">
        <v>8</v>
      </c>
      <c r="BL13" s="19">
        <v>8</v>
      </c>
      <c r="BM13" s="19">
        <v>9</v>
      </c>
      <c r="BN13" s="19">
        <v>5</v>
      </c>
      <c r="BO13" s="22">
        <v>7</v>
      </c>
      <c r="BP13" s="22">
        <v>5</v>
      </c>
      <c r="BQ13" s="22">
        <v>11</v>
      </c>
      <c r="BR13" s="22">
        <v>4</v>
      </c>
      <c r="BS13" s="19">
        <f>(5)</f>
        <v>5</v>
      </c>
      <c r="BT13" s="19">
        <v>5</v>
      </c>
      <c r="BU13" s="19">
        <v>1</v>
      </c>
      <c r="BV13" s="23">
        <v>2</v>
      </c>
      <c r="BW13" s="19">
        <v>2</v>
      </c>
      <c r="BX13" s="19">
        <v>6</v>
      </c>
      <c r="BY13" s="19">
        <f>SUM(8+1)</f>
        <v>9</v>
      </c>
      <c r="BZ13" s="19">
        <f>(4+1)</f>
        <v>5</v>
      </c>
      <c r="CA13" s="19">
        <f>SUM(3)</f>
        <v>3</v>
      </c>
      <c r="CB13" s="19">
        <v>4</v>
      </c>
      <c r="CC13" s="19">
        <f>(7+2)</f>
        <v>9</v>
      </c>
      <c r="CD13" s="19">
        <v>11</v>
      </c>
      <c r="CE13" s="19">
        <v>13</v>
      </c>
      <c r="CF13" s="19">
        <v>5</v>
      </c>
      <c r="CG13" s="24">
        <v>4</v>
      </c>
      <c r="CH13" s="23">
        <v>2</v>
      </c>
      <c r="CI13" s="19">
        <v>4</v>
      </c>
      <c r="CJ13" s="19">
        <v>14</v>
      </c>
      <c r="CK13" s="19">
        <v>8</v>
      </c>
      <c r="CL13" s="19">
        <v>7</v>
      </c>
      <c r="CM13" s="19">
        <v>5</v>
      </c>
      <c r="CN13" s="19">
        <v>4</v>
      </c>
      <c r="CO13" s="19">
        <f>SUM(5+0)</f>
        <v>5</v>
      </c>
      <c r="CP13" s="19">
        <v>4</v>
      </c>
      <c r="CQ13" s="19">
        <f>SUM(10)</f>
        <v>10</v>
      </c>
      <c r="CR13" s="19">
        <f>SUM(5)</f>
        <v>5</v>
      </c>
      <c r="CS13" s="24">
        <f>(7+1)</f>
        <v>8</v>
      </c>
      <c r="CT13" s="23">
        <v>3</v>
      </c>
      <c r="CU13" s="19">
        <f>13+1</f>
        <v>14</v>
      </c>
      <c r="CV13" s="19">
        <v>3</v>
      </c>
      <c r="CW13" s="19">
        <v>3</v>
      </c>
      <c r="CX13" s="19">
        <v>3</v>
      </c>
      <c r="CY13" s="19">
        <v>4</v>
      </c>
      <c r="CZ13" s="19">
        <f>8+1</f>
        <v>9</v>
      </c>
      <c r="DA13" s="19">
        <v>3</v>
      </c>
      <c r="DB13" s="19">
        <v>3</v>
      </c>
      <c r="DC13" s="19">
        <v>13</v>
      </c>
      <c r="DD13" s="19">
        <v>4</v>
      </c>
      <c r="DE13" s="24">
        <v>7</v>
      </c>
      <c r="DF13" s="19">
        <v>5</v>
      </c>
      <c r="DG13" s="19">
        <v>9</v>
      </c>
      <c r="DH13" s="19">
        <v>7</v>
      </c>
      <c r="DI13" s="19">
        <v>31</v>
      </c>
      <c r="DJ13" s="19">
        <v>41</v>
      </c>
      <c r="DK13" s="19">
        <v>2</v>
      </c>
      <c r="DL13" s="19">
        <v>4</v>
      </c>
      <c r="DM13" s="19">
        <v>3</v>
      </c>
      <c r="DN13" s="19">
        <v>1</v>
      </c>
      <c r="DO13" s="19">
        <v>9</v>
      </c>
      <c r="DP13" s="19">
        <f>9+2</f>
        <v>11</v>
      </c>
      <c r="DQ13" s="24">
        <v>7</v>
      </c>
      <c r="DR13" s="19">
        <f>9+1</f>
        <v>10</v>
      </c>
      <c r="DS13" s="19">
        <f>9+1</f>
        <v>10</v>
      </c>
      <c r="DT13" s="19">
        <v>5</v>
      </c>
      <c r="DU13" s="19">
        <f>11+1</f>
        <v>12</v>
      </c>
      <c r="DV13" s="19">
        <v>5</v>
      </c>
      <c r="DW13" s="19">
        <v>3</v>
      </c>
      <c r="DX13" s="19">
        <v>8</v>
      </c>
      <c r="DY13" s="19">
        <v>5</v>
      </c>
      <c r="DZ13" s="19">
        <v>2</v>
      </c>
      <c r="EA13" s="19">
        <v>3</v>
      </c>
      <c r="EB13" s="19">
        <v>6</v>
      </c>
      <c r="EC13" s="24">
        <v>8</v>
      </c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24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24"/>
      <c r="FB13" s="19">
        <v>1</v>
      </c>
      <c r="FC13" s="19">
        <v>4</v>
      </c>
      <c r="FD13" s="19">
        <v>2</v>
      </c>
      <c r="FE13" s="19">
        <v>4</v>
      </c>
      <c r="FF13" s="19">
        <v>5</v>
      </c>
      <c r="FG13" s="19">
        <f>2+1</f>
        <v>3</v>
      </c>
      <c r="FH13" s="19">
        <v>6</v>
      </c>
      <c r="FI13" s="19">
        <f>3+1</f>
        <v>4</v>
      </c>
      <c r="FJ13" s="19">
        <f>5</f>
        <v>5</v>
      </c>
      <c r="FK13" s="19">
        <f>4</f>
        <v>4</v>
      </c>
      <c r="FL13" s="19">
        <f>2</f>
        <v>2</v>
      </c>
      <c r="FM13" s="24">
        <f>10</f>
        <v>10</v>
      </c>
      <c r="FN13" s="23">
        <v>2</v>
      </c>
      <c r="FO13" s="19">
        <v>2</v>
      </c>
      <c r="FP13" s="19">
        <v>9</v>
      </c>
      <c r="FQ13" s="19">
        <v>3</v>
      </c>
      <c r="FR13" s="19">
        <v>6</v>
      </c>
      <c r="FS13" s="19">
        <v>8</v>
      </c>
      <c r="FT13" s="19">
        <v>5</v>
      </c>
      <c r="FU13" s="19">
        <v>4</v>
      </c>
      <c r="FV13" s="19">
        <v>10</v>
      </c>
      <c r="FW13" s="19">
        <v>6</v>
      </c>
      <c r="FX13" s="19">
        <v>5</v>
      </c>
      <c r="FY13" s="24">
        <v>10</v>
      </c>
      <c r="FZ13" s="23">
        <v>10</v>
      </c>
      <c r="GA13" s="19">
        <v>10</v>
      </c>
      <c r="GB13" s="19">
        <v>9</v>
      </c>
      <c r="GC13" s="19">
        <v>3</v>
      </c>
      <c r="GD13" s="19">
        <v>4</v>
      </c>
      <c r="GE13" s="19">
        <v>6</v>
      </c>
      <c r="GF13" s="19">
        <v>8</v>
      </c>
      <c r="GG13" s="19">
        <v>10</v>
      </c>
      <c r="GH13" s="19">
        <v>6</v>
      </c>
      <c r="GI13" s="19">
        <v>3</v>
      </c>
      <c r="GJ13" s="19">
        <v>7</v>
      </c>
      <c r="GK13" s="24">
        <v>5</v>
      </c>
      <c r="GL13" s="23">
        <v>15</v>
      </c>
      <c r="GM13" s="19">
        <v>14</v>
      </c>
      <c r="GN13" s="19">
        <v>12</v>
      </c>
      <c r="GO13" s="19">
        <v>6</v>
      </c>
      <c r="GP13" s="19">
        <v>5</v>
      </c>
      <c r="GQ13" s="19">
        <v>3</v>
      </c>
      <c r="GR13" s="19">
        <v>7</v>
      </c>
      <c r="GS13" s="19">
        <v>2</v>
      </c>
      <c r="GT13" s="19">
        <v>0</v>
      </c>
      <c r="GU13" s="19">
        <v>31</v>
      </c>
      <c r="GV13" s="19">
        <v>6</v>
      </c>
      <c r="GW13" s="24">
        <v>7</v>
      </c>
      <c r="GX13" s="24">
        <v>12</v>
      </c>
      <c r="GY13" s="24">
        <v>10</v>
      </c>
      <c r="GZ13" s="24">
        <v>3</v>
      </c>
      <c r="HA13" s="24">
        <v>5</v>
      </c>
      <c r="HB13" s="24">
        <v>6</v>
      </c>
      <c r="HC13" s="24">
        <v>21</v>
      </c>
      <c r="HD13" s="24">
        <v>10</v>
      </c>
      <c r="HE13" s="24">
        <v>16</v>
      </c>
      <c r="HF13" s="24">
        <v>8</v>
      </c>
      <c r="HG13" s="24">
        <v>13</v>
      </c>
      <c r="HH13" s="24">
        <v>14</v>
      </c>
      <c r="HI13" s="24">
        <v>17</v>
      </c>
      <c r="HJ13" s="24">
        <v>14</v>
      </c>
      <c r="HK13" s="24">
        <v>12</v>
      </c>
      <c r="HL13" s="24">
        <v>10</v>
      </c>
      <c r="HM13" s="24">
        <v>6</v>
      </c>
      <c r="HN13" s="24">
        <v>1</v>
      </c>
      <c r="HO13" s="24">
        <v>12</v>
      </c>
      <c r="HP13" s="24">
        <v>20</v>
      </c>
      <c r="HQ13" s="24">
        <v>15</v>
      </c>
      <c r="HR13" s="24">
        <v>13</v>
      </c>
      <c r="HS13" s="24">
        <v>20</v>
      </c>
      <c r="HT13" s="24">
        <v>23</v>
      </c>
      <c r="HU13" s="24">
        <v>21</v>
      </c>
    </row>
    <row r="14" spans="1:229" s="2" customFormat="1" x14ac:dyDescent="0.35">
      <c r="A14" s="6" t="s">
        <v>31</v>
      </c>
      <c r="B14" s="23">
        <v>3</v>
      </c>
      <c r="C14" s="19">
        <v>2</v>
      </c>
      <c r="D14" s="19">
        <v>4</v>
      </c>
      <c r="E14" s="19">
        <v>5</v>
      </c>
      <c r="F14" s="19">
        <v>6</v>
      </c>
      <c r="G14" s="19">
        <v>5</v>
      </c>
      <c r="H14" s="19">
        <v>3</v>
      </c>
      <c r="I14" s="19">
        <v>4</v>
      </c>
      <c r="J14" s="19">
        <v>2</v>
      </c>
      <c r="K14" s="19">
        <v>3</v>
      </c>
      <c r="L14" s="19">
        <v>1</v>
      </c>
      <c r="M14" s="24">
        <v>4</v>
      </c>
      <c r="N14" s="23">
        <v>2</v>
      </c>
      <c r="O14" s="19">
        <v>4</v>
      </c>
      <c r="P14" s="19">
        <v>3</v>
      </c>
      <c r="Q14" s="19">
        <v>6</v>
      </c>
      <c r="R14" s="19">
        <v>11</v>
      </c>
      <c r="S14" s="19">
        <v>6</v>
      </c>
      <c r="T14" s="19">
        <v>6</v>
      </c>
      <c r="U14" s="19">
        <v>2</v>
      </c>
      <c r="V14" s="19">
        <v>2</v>
      </c>
      <c r="W14" s="19">
        <v>6</v>
      </c>
      <c r="X14" s="19">
        <v>7</v>
      </c>
      <c r="Y14" s="24">
        <v>10</v>
      </c>
      <c r="Z14" s="23">
        <v>4</v>
      </c>
      <c r="AA14" s="19">
        <v>9</v>
      </c>
      <c r="AB14" s="19">
        <v>8</v>
      </c>
      <c r="AC14" s="19">
        <v>10</v>
      </c>
      <c r="AD14" s="19">
        <v>10</v>
      </c>
      <c r="AE14" s="19">
        <v>3</v>
      </c>
      <c r="AF14" s="19">
        <v>6</v>
      </c>
      <c r="AG14" s="19">
        <v>9</v>
      </c>
      <c r="AH14" s="19">
        <v>2</v>
      </c>
      <c r="AI14" s="19">
        <v>8</v>
      </c>
      <c r="AJ14" s="19">
        <v>10</v>
      </c>
      <c r="AK14" s="24">
        <v>11</v>
      </c>
      <c r="AL14" s="23">
        <v>11</v>
      </c>
      <c r="AM14" s="19">
        <v>9</v>
      </c>
      <c r="AN14" s="19">
        <v>7</v>
      </c>
      <c r="AO14" s="19">
        <v>7</v>
      </c>
      <c r="AP14" s="19">
        <v>6</v>
      </c>
      <c r="AQ14" s="19">
        <v>7</v>
      </c>
      <c r="AR14" s="19">
        <v>3</v>
      </c>
      <c r="AS14" s="19">
        <v>10</v>
      </c>
      <c r="AT14" s="19">
        <v>7</v>
      </c>
      <c r="AU14" s="19">
        <v>2</v>
      </c>
      <c r="AV14" s="19">
        <v>11</v>
      </c>
      <c r="AW14" s="24">
        <v>4</v>
      </c>
      <c r="AX14" s="23">
        <v>6</v>
      </c>
      <c r="AY14" s="19">
        <v>9</v>
      </c>
      <c r="AZ14" s="19">
        <v>7</v>
      </c>
      <c r="BA14" s="19">
        <v>6</v>
      </c>
      <c r="BB14" s="19">
        <v>6</v>
      </c>
      <c r="BC14" s="19">
        <v>2</v>
      </c>
      <c r="BD14" s="19">
        <v>7</v>
      </c>
      <c r="BE14" s="19">
        <v>13</v>
      </c>
      <c r="BF14" s="19">
        <v>10</v>
      </c>
      <c r="BG14" s="19">
        <v>6</v>
      </c>
      <c r="BH14" s="19">
        <v>11</v>
      </c>
      <c r="BI14" s="24">
        <v>11</v>
      </c>
      <c r="BJ14" s="23">
        <v>9</v>
      </c>
      <c r="BK14" s="19">
        <v>10</v>
      </c>
      <c r="BL14" s="19">
        <v>9</v>
      </c>
      <c r="BM14" s="19">
        <v>9</v>
      </c>
      <c r="BN14" s="19">
        <v>11</v>
      </c>
      <c r="BO14" s="22">
        <f>(9+1)</f>
        <v>10</v>
      </c>
      <c r="BP14" s="22">
        <v>6</v>
      </c>
      <c r="BQ14" s="22">
        <v>6</v>
      </c>
      <c r="BR14" s="22">
        <v>7</v>
      </c>
      <c r="BS14" s="19">
        <v>6</v>
      </c>
      <c r="BT14" s="19">
        <v>7</v>
      </c>
      <c r="BU14" s="19">
        <f>(7+1)</f>
        <v>8</v>
      </c>
      <c r="BV14" s="23">
        <v>10</v>
      </c>
      <c r="BW14" s="19">
        <v>8</v>
      </c>
      <c r="BX14" s="19">
        <v>12</v>
      </c>
      <c r="BY14" s="19">
        <f>SUM(10+0)</f>
        <v>10</v>
      </c>
      <c r="BZ14" s="19">
        <f>SUM(10+1)</f>
        <v>11</v>
      </c>
      <c r="CA14" s="19">
        <f>SUM(3+1)</f>
        <v>4</v>
      </c>
      <c r="CB14" s="19">
        <f>(9+1)</f>
        <v>10</v>
      </c>
      <c r="CC14" s="19">
        <f>(5)</f>
        <v>5</v>
      </c>
      <c r="CD14" s="19">
        <v>7</v>
      </c>
      <c r="CE14" s="19">
        <v>7</v>
      </c>
      <c r="CF14" s="19">
        <v>5</v>
      </c>
      <c r="CG14" s="24">
        <v>9</v>
      </c>
      <c r="CH14" s="23">
        <v>4</v>
      </c>
      <c r="CI14" s="19">
        <v>6</v>
      </c>
      <c r="CJ14" s="19">
        <v>10</v>
      </c>
      <c r="CK14" s="19">
        <v>11</v>
      </c>
      <c r="CL14" s="19">
        <v>7</v>
      </c>
      <c r="CM14" s="19">
        <v>11</v>
      </c>
      <c r="CN14" s="19">
        <v>4</v>
      </c>
      <c r="CO14" s="19">
        <f>SUM(17+0)</f>
        <v>17</v>
      </c>
      <c r="CP14" s="19">
        <v>7</v>
      </c>
      <c r="CQ14" s="19">
        <f>SUM(10)</f>
        <v>10</v>
      </c>
      <c r="CR14" s="19">
        <f>SUM(14)</f>
        <v>14</v>
      </c>
      <c r="CS14" s="24">
        <v>7</v>
      </c>
      <c r="CT14" s="23">
        <v>7</v>
      </c>
      <c r="CU14" s="19">
        <v>11</v>
      </c>
      <c r="CV14" s="19">
        <v>8</v>
      </c>
      <c r="CW14" s="19">
        <v>6</v>
      </c>
      <c r="CX14" s="19">
        <v>11</v>
      </c>
      <c r="CY14" s="19">
        <v>8</v>
      </c>
      <c r="CZ14" s="19">
        <f>10+2</f>
        <v>12</v>
      </c>
      <c r="DA14" s="19">
        <v>11</v>
      </c>
      <c r="DB14" s="19">
        <v>4</v>
      </c>
      <c r="DC14" s="19">
        <v>6</v>
      </c>
      <c r="DD14" s="19">
        <v>10</v>
      </c>
      <c r="DE14" s="24">
        <v>10</v>
      </c>
      <c r="DF14" s="19">
        <v>17</v>
      </c>
      <c r="DG14" s="19">
        <v>16</v>
      </c>
      <c r="DH14" s="19">
        <v>13</v>
      </c>
      <c r="DI14" s="19">
        <v>11</v>
      </c>
      <c r="DJ14" s="19">
        <v>10</v>
      </c>
      <c r="DK14" s="19">
        <v>8</v>
      </c>
      <c r="DL14" s="19">
        <v>8</v>
      </c>
      <c r="DM14" s="19">
        <v>9</v>
      </c>
      <c r="DN14" s="19">
        <v>3</v>
      </c>
      <c r="DO14" s="19">
        <v>12</v>
      </c>
      <c r="DP14" s="19">
        <f>12+1</f>
        <v>13</v>
      </c>
      <c r="DQ14" s="24">
        <f>11+2</f>
        <v>13</v>
      </c>
      <c r="DR14" s="19">
        <v>7</v>
      </c>
      <c r="DS14" s="19">
        <v>14</v>
      </c>
      <c r="DT14" s="19">
        <v>7</v>
      </c>
      <c r="DU14" s="19">
        <v>18</v>
      </c>
      <c r="DV14" s="19">
        <v>8</v>
      </c>
      <c r="DW14" s="19">
        <v>12</v>
      </c>
      <c r="DX14" s="19">
        <v>12</v>
      </c>
      <c r="DY14" s="19">
        <v>7</v>
      </c>
      <c r="DZ14" s="19">
        <v>7</v>
      </c>
      <c r="EA14" s="19">
        <v>12</v>
      </c>
      <c r="EB14" s="19">
        <v>14</v>
      </c>
      <c r="EC14" s="24">
        <v>3</v>
      </c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24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24"/>
      <c r="FB14" s="19">
        <v>6</v>
      </c>
      <c r="FC14" s="19">
        <f>6+1</f>
        <v>7</v>
      </c>
      <c r="FD14" s="19">
        <f>8+1</f>
        <v>9</v>
      </c>
      <c r="FE14" s="19">
        <v>5</v>
      </c>
      <c r="FF14" s="19">
        <v>5</v>
      </c>
      <c r="FG14" s="19">
        <f>5+1</f>
        <v>6</v>
      </c>
      <c r="FH14" s="19">
        <v>8</v>
      </c>
      <c r="FI14" s="19">
        <v>1</v>
      </c>
      <c r="FJ14" s="19">
        <f>4</f>
        <v>4</v>
      </c>
      <c r="FK14" s="19">
        <f>10</f>
        <v>10</v>
      </c>
      <c r="FL14" s="19">
        <f>6</f>
        <v>6</v>
      </c>
      <c r="FM14" s="24">
        <f>5</f>
        <v>5</v>
      </c>
      <c r="FN14" s="23">
        <v>6</v>
      </c>
      <c r="FO14" s="19">
        <v>14</v>
      </c>
      <c r="FP14" s="19">
        <v>4</v>
      </c>
      <c r="FQ14" s="19">
        <v>1</v>
      </c>
      <c r="FR14" s="19">
        <v>6</v>
      </c>
      <c r="FS14" s="19">
        <v>5</v>
      </c>
      <c r="FT14" s="19">
        <v>10</v>
      </c>
      <c r="FU14" s="19">
        <v>14</v>
      </c>
      <c r="FV14" s="19">
        <v>3</v>
      </c>
      <c r="FW14" s="19">
        <v>12</v>
      </c>
      <c r="FX14" s="19">
        <v>2</v>
      </c>
      <c r="FY14" s="24">
        <v>3</v>
      </c>
      <c r="FZ14" s="23">
        <v>9</v>
      </c>
      <c r="GA14" s="19">
        <v>12</v>
      </c>
      <c r="GB14" s="19">
        <v>4</v>
      </c>
      <c r="GC14" s="19">
        <v>8</v>
      </c>
      <c r="GD14" s="19">
        <v>2</v>
      </c>
      <c r="GE14" s="19">
        <v>7</v>
      </c>
      <c r="GF14" s="19">
        <v>5</v>
      </c>
      <c r="GG14" s="19">
        <v>12</v>
      </c>
      <c r="GH14" s="19">
        <v>8</v>
      </c>
      <c r="GI14" s="19">
        <v>9</v>
      </c>
      <c r="GJ14" s="19">
        <v>6</v>
      </c>
      <c r="GK14" s="24">
        <v>7</v>
      </c>
      <c r="GL14" s="23">
        <v>6</v>
      </c>
      <c r="GM14" s="19">
        <v>14</v>
      </c>
      <c r="GN14" s="19">
        <v>11</v>
      </c>
      <c r="GO14" s="19">
        <v>12</v>
      </c>
      <c r="GP14" s="19">
        <v>8</v>
      </c>
      <c r="GQ14" s="19">
        <v>10</v>
      </c>
      <c r="GR14" s="19">
        <v>5</v>
      </c>
      <c r="GS14" s="19">
        <v>15</v>
      </c>
      <c r="GT14" s="19">
        <v>6</v>
      </c>
      <c r="GU14" s="19">
        <v>13</v>
      </c>
      <c r="GV14" s="19">
        <v>11</v>
      </c>
      <c r="GW14" s="24">
        <v>6</v>
      </c>
      <c r="GX14" s="24">
        <v>9</v>
      </c>
      <c r="GY14" s="24">
        <v>15</v>
      </c>
      <c r="GZ14" s="24">
        <v>9</v>
      </c>
      <c r="HA14" s="24">
        <v>10</v>
      </c>
      <c r="HB14" s="24">
        <v>4</v>
      </c>
      <c r="HC14" s="24">
        <v>5</v>
      </c>
      <c r="HD14" s="24">
        <v>6</v>
      </c>
      <c r="HE14" s="24">
        <v>9</v>
      </c>
      <c r="HF14" s="24">
        <v>17</v>
      </c>
      <c r="HG14" s="24">
        <v>11</v>
      </c>
      <c r="HH14" s="24">
        <v>20</v>
      </c>
      <c r="HI14" s="24">
        <v>14</v>
      </c>
      <c r="HJ14" s="24">
        <v>14</v>
      </c>
      <c r="HK14" s="24">
        <v>20</v>
      </c>
      <c r="HL14" s="24">
        <v>5</v>
      </c>
      <c r="HM14" s="24">
        <v>14</v>
      </c>
      <c r="HN14" s="24">
        <v>8</v>
      </c>
      <c r="HO14" s="24">
        <v>9</v>
      </c>
      <c r="HP14" s="24">
        <v>10</v>
      </c>
      <c r="HQ14" s="24">
        <v>13</v>
      </c>
      <c r="HR14" s="24">
        <v>10</v>
      </c>
      <c r="HS14" s="24">
        <v>8</v>
      </c>
      <c r="HT14" s="24">
        <v>9</v>
      </c>
      <c r="HU14" s="24">
        <v>8</v>
      </c>
    </row>
    <row r="15" spans="1:229" ht="17.25" customHeight="1" x14ac:dyDescent="0.35">
      <c r="A15" s="6" t="s">
        <v>32</v>
      </c>
      <c r="B15" s="23">
        <v>4</v>
      </c>
      <c r="C15" s="19">
        <v>4</v>
      </c>
      <c r="D15" s="19">
        <v>1</v>
      </c>
      <c r="E15" s="19">
        <v>4</v>
      </c>
      <c r="F15" s="19">
        <v>2</v>
      </c>
      <c r="G15" s="19">
        <v>2</v>
      </c>
      <c r="H15" s="19">
        <v>7</v>
      </c>
      <c r="I15" s="19">
        <v>2</v>
      </c>
      <c r="J15" s="19">
        <v>2</v>
      </c>
      <c r="K15" s="19">
        <v>3</v>
      </c>
      <c r="L15" s="19">
        <v>5</v>
      </c>
      <c r="M15" s="24">
        <v>10</v>
      </c>
      <c r="N15" s="23">
        <v>0</v>
      </c>
      <c r="O15" s="19">
        <v>8</v>
      </c>
      <c r="P15" s="19">
        <v>7</v>
      </c>
      <c r="Q15" s="19">
        <v>11</v>
      </c>
      <c r="R15" s="19">
        <v>5</v>
      </c>
      <c r="S15" s="19">
        <v>4</v>
      </c>
      <c r="T15" s="19">
        <v>7</v>
      </c>
      <c r="U15" s="19">
        <v>10</v>
      </c>
      <c r="V15" s="19">
        <v>5</v>
      </c>
      <c r="W15" s="19">
        <v>9</v>
      </c>
      <c r="X15" s="19">
        <v>6</v>
      </c>
      <c r="Y15" s="24">
        <v>9</v>
      </c>
      <c r="Z15" s="23">
        <v>7</v>
      </c>
      <c r="AA15" s="19">
        <v>9</v>
      </c>
      <c r="AB15" s="19">
        <v>5</v>
      </c>
      <c r="AC15" s="19">
        <v>9</v>
      </c>
      <c r="AD15" s="19">
        <v>5</v>
      </c>
      <c r="AE15" s="19">
        <v>8</v>
      </c>
      <c r="AF15" s="19">
        <v>6</v>
      </c>
      <c r="AG15" s="19">
        <v>13</v>
      </c>
      <c r="AH15" s="19">
        <v>8</v>
      </c>
      <c r="AI15" s="19">
        <v>12</v>
      </c>
      <c r="AJ15" s="19">
        <v>9</v>
      </c>
      <c r="AK15" s="24">
        <v>7</v>
      </c>
      <c r="AL15" s="23">
        <v>3</v>
      </c>
      <c r="AM15" s="19">
        <v>10</v>
      </c>
      <c r="AN15" s="19">
        <v>9</v>
      </c>
      <c r="AO15" s="19">
        <v>9</v>
      </c>
      <c r="AP15" s="19">
        <v>14</v>
      </c>
      <c r="AQ15" s="19">
        <v>13</v>
      </c>
      <c r="AR15" s="19">
        <v>6</v>
      </c>
      <c r="AS15" s="19">
        <v>5</v>
      </c>
      <c r="AT15" s="19">
        <v>2</v>
      </c>
      <c r="AU15" s="19">
        <v>2</v>
      </c>
      <c r="AV15" s="19">
        <v>6</v>
      </c>
      <c r="AW15" s="24">
        <v>10</v>
      </c>
      <c r="AX15" s="23">
        <v>6</v>
      </c>
      <c r="AY15" s="19">
        <v>4</v>
      </c>
      <c r="AZ15" s="19">
        <v>6</v>
      </c>
      <c r="BA15" s="19">
        <v>8</v>
      </c>
      <c r="BB15" s="19">
        <v>9</v>
      </c>
      <c r="BC15" s="19">
        <v>5</v>
      </c>
      <c r="BD15" s="19">
        <v>9</v>
      </c>
      <c r="BE15" s="19">
        <v>8</v>
      </c>
      <c r="BF15" s="19">
        <v>12</v>
      </c>
      <c r="BG15" s="19">
        <v>13</v>
      </c>
      <c r="BH15" s="19">
        <v>9</v>
      </c>
      <c r="BI15" s="24">
        <v>6</v>
      </c>
      <c r="BJ15" s="23">
        <v>17</v>
      </c>
      <c r="BK15" s="19">
        <v>6</v>
      </c>
      <c r="BL15" s="19">
        <v>7</v>
      </c>
      <c r="BM15" s="19">
        <v>4</v>
      </c>
      <c r="BN15" s="19">
        <v>6</v>
      </c>
      <c r="BO15" s="22">
        <v>5</v>
      </c>
      <c r="BP15" s="22">
        <v>1</v>
      </c>
      <c r="BQ15" s="22">
        <v>6</v>
      </c>
      <c r="BR15" s="22">
        <v>1</v>
      </c>
      <c r="BS15" s="19">
        <v>2</v>
      </c>
      <c r="BT15" s="19">
        <v>3</v>
      </c>
      <c r="BU15" s="19">
        <v>5</v>
      </c>
      <c r="BV15" s="23">
        <v>4</v>
      </c>
      <c r="BW15" s="19">
        <v>1</v>
      </c>
      <c r="BX15" s="19">
        <v>0</v>
      </c>
      <c r="BY15" s="19">
        <f>SUM(4+0)</f>
        <v>4</v>
      </c>
      <c r="BZ15" s="19">
        <v>0</v>
      </c>
      <c r="CA15" s="19">
        <f>SUM(4)</f>
        <v>4</v>
      </c>
      <c r="CB15" s="19">
        <v>1</v>
      </c>
      <c r="CC15" s="19">
        <f>(0+1)</f>
        <v>1</v>
      </c>
      <c r="CD15" s="19">
        <v>2</v>
      </c>
      <c r="CE15" s="19">
        <v>0</v>
      </c>
      <c r="CF15" s="19">
        <v>0</v>
      </c>
      <c r="CG15" s="24">
        <v>0</v>
      </c>
      <c r="CH15" s="23">
        <v>2</v>
      </c>
      <c r="CI15" s="19">
        <v>4</v>
      </c>
      <c r="CJ15" s="19">
        <v>1</v>
      </c>
      <c r="CK15" s="19">
        <v>2</v>
      </c>
      <c r="CL15" s="19">
        <v>1</v>
      </c>
      <c r="CM15" s="19">
        <v>7</v>
      </c>
      <c r="CN15" s="19">
        <v>2</v>
      </c>
      <c r="CO15" s="19">
        <f>SUM(3+0)</f>
        <v>3</v>
      </c>
      <c r="CP15" s="19">
        <f>SUM(6+1)</f>
        <v>7</v>
      </c>
      <c r="CQ15" s="19">
        <f>SUM(6)</f>
        <v>6</v>
      </c>
      <c r="CR15" s="19">
        <v>7</v>
      </c>
      <c r="CS15" s="24">
        <v>5</v>
      </c>
      <c r="CT15" s="23">
        <v>0</v>
      </c>
      <c r="CU15" s="19">
        <v>3</v>
      </c>
      <c r="CV15" s="19">
        <v>2</v>
      </c>
      <c r="CW15" s="19">
        <v>2</v>
      </c>
      <c r="CX15" s="19">
        <v>3</v>
      </c>
      <c r="CY15" s="19">
        <v>1</v>
      </c>
      <c r="CZ15" s="19">
        <v>2</v>
      </c>
      <c r="DA15" s="19">
        <v>2</v>
      </c>
      <c r="DB15" s="19">
        <v>1</v>
      </c>
      <c r="DC15" s="19">
        <v>3</v>
      </c>
      <c r="DD15" s="19">
        <v>6</v>
      </c>
      <c r="DE15" s="24">
        <f>5+1</f>
        <v>6</v>
      </c>
      <c r="DF15" s="19">
        <v>6</v>
      </c>
      <c r="DG15" s="19">
        <f>8+1</f>
        <v>9</v>
      </c>
      <c r="DH15" s="19">
        <v>6</v>
      </c>
      <c r="DI15" s="19">
        <v>5</v>
      </c>
      <c r="DJ15" s="19">
        <v>1</v>
      </c>
      <c r="DK15" s="19">
        <v>10</v>
      </c>
      <c r="DL15" s="19">
        <v>4</v>
      </c>
      <c r="DM15" s="19">
        <v>8</v>
      </c>
      <c r="DN15" s="19">
        <v>2</v>
      </c>
      <c r="DO15" s="19">
        <v>6</v>
      </c>
      <c r="DP15" s="19">
        <v>4</v>
      </c>
      <c r="DQ15" s="24">
        <v>3</v>
      </c>
      <c r="DR15" s="19">
        <v>3</v>
      </c>
      <c r="DS15" s="19">
        <v>7</v>
      </c>
      <c r="DT15" s="19">
        <v>4</v>
      </c>
      <c r="DU15" s="19">
        <v>7</v>
      </c>
      <c r="DV15" s="19">
        <v>2</v>
      </c>
      <c r="DW15" s="19">
        <f>6+1</f>
        <v>7</v>
      </c>
      <c r="DX15" s="19">
        <v>2</v>
      </c>
      <c r="DY15" s="19">
        <v>1</v>
      </c>
      <c r="DZ15" s="19">
        <v>1</v>
      </c>
      <c r="EA15" s="19">
        <v>0</v>
      </c>
      <c r="EB15" s="19">
        <v>5</v>
      </c>
      <c r="EC15" s="24">
        <v>2</v>
      </c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24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24"/>
      <c r="FB15" s="19">
        <v>2</v>
      </c>
      <c r="FC15" s="19">
        <v>2</v>
      </c>
      <c r="FD15" s="19">
        <v>0</v>
      </c>
      <c r="FE15" s="19">
        <v>6</v>
      </c>
      <c r="FF15" s="19">
        <v>3</v>
      </c>
      <c r="FG15" s="19">
        <v>2</v>
      </c>
      <c r="FH15" s="19">
        <v>1</v>
      </c>
      <c r="FI15" s="19">
        <v>0</v>
      </c>
      <c r="FJ15" s="19">
        <f>1</f>
        <v>1</v>
      </c>
      <c r="FK15" s="19">
        <v>2</v>
      </c>
      <c r="FL15" s="19">
        <f>0</f>
        <v>0</v>
      </c>
      <c r="FM15" s="24">
        <f>7+1</f>
        <v>8</v>
      </c>
      <c r="FN15" s="23">
        <v>8</v>
      </c>
      <c r="FO15" s="19">
        <v>5</v>
      </c>
      <c r="FP15" s="19">
        <v>2</v>
      </c>
      <c r="FQ15" s="19">
        <v>5</v>
      </c>
      <c r="FR15" s="19">
        <v>8</v>
      </c>
      <c r="FS15" s="19">
        <v>7</v>
      </c>
      <c r="FT15" s="19">
        <v>20</v>
      </c>
      <c r="FU15" s="19">
        <v>8</v>
      </c>
      <c r="FV15" s="19">
        <v>9</v>
      </c>
      <c r="FW15" s="19">
        <v>6</v>
      </c>
      <c r="FX15" s="19">
        <v>9</v>
      </c>
      <c r="FY15" s="24">
        <v>6</v>
      </c>
      <c r="FZ15" s="23">
        <v>12</v>
      </c>
      <c r="GA15" s="19">
        <v>2</v>
      </c>
      <c r="GB15" s="19">
        <v>5</v>
      </c>
      <c r="GC15" s="19">
        <v>8</v>
      </c>
      <c r="GD15" s="19">
        <v>5</v>
      </c>
      <c r="GE15" s="19">
        <v>0</v>
      </c>
      <c r="GF15" s="19">
        <v>2</v>
      </c>
      <c r="GG15" s="19">
        <v>2</v>
      </c>
      <c r="GH15" s="19">
        <v>3</v>
      </c>
      <c r="GI15" s="19">
        <v>1</v>
      </c>
      <c r="GJ15" s="19">
        <v>2</v>
      </c>
      <c r="GK15" s="24">
        <v>2</v>
      </c>
      <c r="GL15" s="23">
        <v>4</v>
      </c>
      <c r="GM15" s="19">
        <v>2</v>
      </c>
      <c r="GN15" s="19">
        <v>4</v>
      </c>
      <c r="GO15" s="19">
        <v>6</v>
      </c>
      <c r="GP15" s="19">
        <v>2</v>
      </c>
      <c r="GQ15" s="19">
        <v>0</v>
      </c>
      <c r="GR15" s="19">
        <v>5</v>
      </c>
      <c r="GS15" s="19">
        <v>0</v>
      </c>
      <c r="GT15" s="19">
        <v>1</v>
      </c>
      <c r="GU15" s="19">
        <v>6</v>
      </c>
      <c r="GV15" s="19">
        <v>2</v>
      </c>
      <c r="GW15" s="24">
        <v>0</v>
      </c>
      <c r="GX15" s="24">
        <v>1</v>
      </c>
      <c r="GY15" s="24">
        <v>0</v>
      </c>
      <c r="GZ15" s="24">
        <v>1</v>
      </c>
      <c r="HA15" s="24">
        <v>3</v>
      </c>
      <c r="HB15" s="24">
        <v>2</v>
      </c>
      <c r="HC15" s="24">
        <v>2</v>
      </c>
      <c r="HD15" s="24">
        <v>5</v>
      </c>
      <c r="HE15" s="24">
        <v>3</v>
      </c>
      <c r="HF15" s="24">
        <v>2</v>
      </c>
      <c r="HG15" s="24">
        <v>8</v>
      </c>
      <c r="HH15" s="24">
        <v>2</v>
      </c>
      <c r="HI15" s="24">
        <v>14</v>
      </c>
      <c r="HJ15" s="24">
        <v>8</v>
      </c>
      <c r="HK15" s="24">
        <v>1</v>
      </c>
      <c r="HL15" s="24">
        <v>6</v>
      </c>
      <c r="HM15" s="24">
        <v>0</v>
      </c>
      <c r="HN15" s="24">
        <v>0</v>
      </c>
      <c r="HO15" s="24">
        <v>2</v>
      </c>
      <c r="HP15" s="24">
        <v>1</v>
      </c>
      <c r="HQ15" s="24">
        <v>2</v>
      </c>
      <c r="HR15" s="24">
        <v>2</v>
      </c>
      <c r="HS15" s="24">
        <v>4</v>
      </c>
      <c r="HT15" s="24">
        <v>2</v>
      </c>
      <c r="HU15" s="24">
        <v>10</v>
      </c>
    </row>
    <row r="16" spans="1:229" x14ac:dyDescent="0.35">
      <c r="A16" s="6" t="s">
        <v>33</v>
      </c>
      <c r="B16" s="23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24">
        <v>0</v>
      </c>
      <c r="N16" s="23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24">
        <v>0</v>
      </c>
      <c r="Z16" s="23">
        <v>0</v>
      </c>
      <c r="AA16" s="19">
        <v>0</v>
      </c>
      <c r="AB16" s="19">
        <v>1</v>
      </c>
      <c r="AC16" s="19">
        <v>5</v>
      </c>
      <c r="AD16" s="19">
        <v>3</v>
      </c>
      <c r="AE16" s="19">
        <v>2</v>
      </c>
      <c r="AF16" s="19">
        <v>2</v>
      </c>
      <c r="AG16" s="19">
        <v>5</v>
      </c>
      <c r="AH16" s="19">
        <v>3</v>
      </c>
      <c r="AI16" s="19">
        <v>4</v>
      </c>
      <c r="AJ16" s="19">
        <v>1</v>
      </c>
      <c r="AK16" s="24">
        <v>6</v>
      </c>
      <c r="AL16" s="23">
        <v>4</v>
      </c>
      <c r="AM16" s="19">
        <v>4</v>
      </c>
      <c r="AN16" s="19">
        <v>2</v>
      </c>
      <c r="AO16" s="19">
        <v>3</v>
      </c>
      <c r="AP16" s="19">
        <v>4</v>
      </c>
      <c r="AQ16" s="5">
        <v>3</v>
      </c>
      <c r="AR16" s="5">
        <v>4</v>
      </c>
      <c r="AS16" s="5">
        <v>15</v>
      </c>
      <c r="AT16" s="5">
        <v>3</v>
      </c>
      <c r="AU16" s="5">
        <v>8</v>
      </c>
      <c r="AV16" s="5">
        <v>1</v>
      </c>
      <c r="AW16" s="27">
        <v>8</v>
      </c>
      <c r="AX16" s="23">
        <v>6</v>
      </c>
      <c r="AY16" s="19">
        <v>3</v>
      </c>
      <c r="AZ16" s="19">
        <v>4</v>
      </c>
      <c r="BA16" s="19">
        <v>3</v>
      </c>
      <c r="BB16" s="19">
        <v>3</v>
      </c>
      <c r="BC16" s="19">
        <v>5</v>
      </c>
      <c r="BD16" s="19">
        <v>7</v>
      </c>
      <c r="BE16" s="19">
        <v>8</v>
      </c>
      <c r="BF16" s="19">
        <v>6</v>
      </c>
      <c r="BG16" s="19">
        <v>8</v>
      </c>
      <c r="BH16" s="19">
        <v>10</v>
      </c>
      <c r="BI16" s="24">
        <v>16</v>
      </c>
      <c r="BJ16" s="23">
        <v>17</v>
      </c>
      <c r="BK16" s="19">
        <v>15</v>
      </c>
      <c r="BL16" s="19">
        <v>4</v>
      </c>
      <c r="BM16" s="19">
        <v>7</v>
      </c>
      <c r="BN16" s="19">
        <v>13</v>
      </c>
      <c r="BO16" s="22">
        <f>SUM(12)</f>
        <v>12</v>
      </c>
      <c r="BP16" s="22">
        <v>9</v>
      </c>
      <c r="BQ16" s="22">
        <v>13</v>
      </c>
      <c r="BR16" s="22">
        <v>7</v>
      </c>
      <c r="BS16" s="19">
        <v>13</v>
      </c>
      <c r="BT16" s="19">
        <v>11</v>
      </c>
      <c r="BU16" s="19">
        <v>10</v>
      </c>
      <c r="BV16" s="23">
        <f>11</f>
        <v>11</v>
      </c>
      <c r="BW16" s="19">
        <v>8</v>
      </c>
      <c r="BX16" s="19">
        <v>9</v>
      </c>
      <c r="BY16" s="19">
        <f>SUM(10+0)</f>
        <v>10</v>
      </c>
      <c r="BZ16" s="19">
        <v>11</v>
      </c>
      <c r="CA16" s="19">
        <f>SUM(15)</f>
        <v>15</v>
      </c>
      <c r="CB16" s="19">
        <v>14</v>
      </c>
      <c r="CC16" s="19">
        <f>(6+1)</f>
        <v>7</v>
      </c>
      <c r="CD16" s="19">
        <v>11</v>
      </c>
      <c r="CE16" s="19">
        <v>13</v>
      </c>
      <c r="CF16" s="19">
        <v>13</v>
      </c>
      <c r="CG16" s="24">
        <v>10</v>
      </c>
      <c r="CH16" s="23">
        <v>11</v>
      </c>
      <c r="CI16" s="19">
        <v>12</v>
      </c>
      <c r="CJ16" s="19">
        <v>10</v>
      </c>
      <c r="CK16" s="19">
        <v>8</v>
      </c>
      <c r="CL16" s="19">
        <v>8</v>
      </c>
      <c r="CM16" s="19">
        <v>9</v>
      </c>
      <c r="CN16" s="19">
        <v>9</v>
      </c>
      <c r="CO16" s="19">
        <f>SUM(8+0)</f>
        <v>8</v>
      </c>
      <c r="CP16" s="19">
        <v>15</v>
      </c>
      <c r="CQ16" s="19">
        <f>SUM(12)</f>
        <v>12</v>
      </c>
      <c r="CR16" s="19">
        <f>SUM(9+1)</f>
        <v>10</v>
      </c>
      <c r="CS16" s="24">
        <v>7</v>
      </c>
      <c r="CT16" s="23">
        <f>11+1</f>
        <v>12</v>
      </c>
      <c r="CU16" s="19">
        <v>8</v>
      </c>
      <c r="CV16" s="19">
        <v>5</v>
      </c>
      <c r="CW16" s="19">
        <f>10+1</f>
        <v>11</v>
      </c>
      <c r="CX16" s="19">
        <v>12</v>
      </c>
      <c r="CY16" s="19">
        <v>9</v>
      </c>
      <c r="CZ16" s="19">
        <v>4</v>
      </c>
      <c r="DA16" s="19">
        <v>9</v>
      </c>
      <c r="DB16" s="19">
        <v>7</v>
      </c>
      <c r="DC16" s="19">
        <f>7+1</f>
        <v>8</v>
      </c>
      <c r="DD16" s="19">
        <f>11+1</f>
        <v>12</v>
      </c>
      <c r="DE16" s="24">
        <v>12</v>
      </c>
      <c r="DF16" s="19">
        <f>10+1</f>
        <v>11</v>
      </c>
      <c r="DG16" s="19">
        <f>8+1</f>
        <v>9</v>
      </c>
      <c r="DH16" s="19">
        <v>11</v>
      </c>
      <c r="DI16" s="19">
        <v>12</v>
      </c>
      <c r="DJ16" s="19">
        <v>11</v>
      </c>
      <c r="DK16" s="19">
        <v>11</v>
      </c>
      <c r="DL16" s="19">
        <v>11</v>
      </c>
      <c r="DM16" s="19">
        <v>9</v>
      </c>
      <c r="DN16" s="19">
        <v>2</v>
      </c>
      <c r="DO16" s="19">
        <v>10</v>
      </c>
      <c r="DP16" s="19">
        <v>9</v>
      </c>
      <c r="DQ16" s="24">
        <v>9</v>
      </c>
      <c r="DR16" s="19">
        <v>10</v>
      </c>
      <c r="DS16" s="19">
        <v>12</v>
      </c>
      <c r="DT16" s="19">
        <v>7</v>
      </c>
      <c r="DU16" s="19">
        <f>16+1</f>
        <v>17</v>
      </c>
      <c r="DV16" s="19">
        <v>9</v>
      </c>
      <c r="DW16" s="19">
        <v>16</v>
      </c>
      <c r="DX16" s="19">
        <v>8</v>
      </c>
      <c r="DY16" s="19">
        <v>9</v>
      </c>
      <c r="DZ16" s="19">
        <v>10</v>
      </c>
      <c r="EA16" s="19">
        <v>10</v>
      </c>
      <c r="EB16" s="19">
        <v>4</v>
      </c>
      <c r="EC16" s="24">
        <v>12</v>
      </c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24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24"/>
      <c r="FB16" s="19">
        <v>7</v>
      </c>
      <c r="FC16" s="19">
        <v>7</v>
      </c>
      <c r="FD16" s="19">
        <v>5</v>
      </c>
      <c r="FE16" s="19">
        <f>0+1</f>
        <v>1</v>
      </c>
      <c r="FF16" s="19">
        <v>7</v>
      </c>
      <c r="FG16" s="19">
        <v>5</v>
      </c>
      <c r="FH16" s="19">
        <v>2</v>
      </c>
      <c r="FI16" s="19">
        <v>3</v>
      </c>
      <c r="FJ16" s="19">
        <f>3</f>
        <v>3</v>
      </c>
      <c r="FK16" s="19">
        <f>2</f>
        <v>2</v>
      </c>
      <c r="FL16" s="19">
        <f>6</f>
        <v>6</v>
      </c>
      <c r="FM16" s="24">
        <f>8</f>
        <v>8</v>
      </c>
      <c r="FN16" s="23">
        <v>7</v>
      </c>
      <c r="FO16" s="19">
        <v>14</v>
      </c>
      <c r="FP16" s="19">
        <v>5</v>
      </c>
      <c r="FQ16" s="19">
        <v>7</v>
      </c>
      <c r="FR16" s="19">
        <v>6</v>
      </c>
      <c r="FS16" s="19">
        <v>10</v>
      </c>
      <c r="FT16" s="19">
        <v>3</v>
      </c>
      <c r="FU16" s="19">
        <v>5</v>
      </c>
      <c r="FV16" s="19">
        <v>6</v>
      </c>
      <c r="FW16" s="19">
        <v>7</v>
      </c>
      <c r="FX16" s="19">
        <v>4</v>
      </c>
      <c r="FY16" s="24">
        <v>4</v>
      </c>
      <c r="FZ16" s="23">
        <v>6</v>
      </c>
      <c r="GA16" s="19">
        <v>8</v>
      </c>
      <c r="GB16" s="19">
        <v>7</v>
      </c>
      <c r="GC16" s="19">
        <v>5</v>
      </c>
      <c r="GD16" s="19">
        <v>5</v>
      </c>
      <c r="GE16" s="19">
        <v>12</v>
      </c>
      <c r="GF16" s="19">
        <v>6</v>
      </c>
      <c r="GG16" s="19">
        <v>6</v>
      </c>
      <c r="GH16" s="19">
        <v>4</v>
      </c>
      <c r="GI16" s="19">
        <v>4</v>
      </c>
      <c r="GJ16" s="19">
        <v>5</v>
      </c>
      <c r="GK16" s="24">
        <v>7</v>
      </c>
      <c r="GL16" s="23">
        <v>10</v>
      </c>
      <c r="GM16" s="19">
        <v>3</v>
      </c>
      <c r="GN16" s="19">
        <v>2</v>
      </c>
      <c r="GO16" s="19">
        <v>5</v>
      </c>
      <c r="GP16" s="19">
        <v>6</v>
      </c>
      <c r="GQ16" s="19">
        <v>7</v>
      </c>
      <c r="GR16" s="19">
        <v>5</v>
      </c>
      <c r="GS16" s="19">
        <v>3</v>
      </c>
      <c r="GT16" s="19">
        <v>3</v>
      </c>
      <c r="GU16" s="19">
        <v>7</v>
      </c>
      <c r="GV16" s="19">
        <v>9</v>
      </c>
      <c r="GW16" s="24">
        <v>2</v>
      </c>
      <c r="GX16" s="24">
        <v>7</v>
      </c>
      <c r="GY16" s="24">
        <v>10</v>
      </c>
      <c r="GZ16" s="24">
        <v>4</v>
      </c>
      <c r="HA16" s="24">
        <v>4</v>
      </c>
      <c r="HB16" s="24">
        <v>1</v>
      </c>
      <c r="HC16" s="24">
        <v>2</v>
      </c>
      <c r="HD16" s="24">
        <v>4</v>
      </c>
      <c r="HE16" s="24">
        <v>9</v>
      </c>
      <c r="HF16" s="24">
        <v>4</v>
      </c>
      <c r="HG16" s="24">
        <v>10</v>
      </c>
      <c r="HH16" s="24">
        <v>6</v>
      </c>
      <c r="HI16" s="24">
        <v>7</v>
      </c>
      <c r="HJ16" s="24">
        <v>3</v>
      </c>
      <c r="HK16" s="24">
        <v>1</v>
      </c>
      <c r="HL16" s="24">
        <v>3</v>
      </c>
      <c r="HM16" s="24">
        <v>3</v>
      </c>
      <c r="HN16" s="24">
        <v>1</v>
      </c>
      <c r="HO16" s="24">
        <v>2</v>
      </c>
      <c r="HP16" s="24">
        <v>3</v>
      </c>
      <c r="HQ16" s="24">
        <v>11</v>
      </c>
      <c r="HR16" s="24">
        <v>5</v>
      </c>
      <c r="HS16" s="24">
        <v>7</v>
      </c>
      <c r="HT16" s="24">
        <v>6</v>
      </c>
      <c r="HU16" s="24">
        <v>7</v>
      </c>
    </row>
    <row r="17" spans="1:7495" x14ac:dyDescent="0.35">
      <c r="A17" s="6" t="s">
        <v>34</v>
      </c>
      <c r="B17" s="23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2</v>
      </c>
      <c r="I17" s="19">
        <v>1</v>
      </c>
      <c r="J17" s="19">
        <v>0</v>
      </c>
      <c r="K17" s="19">
        <v>0</v>
      </c>
      <c r="L17" s="19">
        <v>1</v>
      </c>
      <c r="M17" s="24">
        <v>0</v>
      </c>
      <c r="N17" s="23">
        <v>0</v>
      </c>
      <c r="O17" s="19">
        <v>1</v>
      </c>
      <c r="P17" s="19">
        <v>2</v>
      </c>
      <c r="Q17" s="19">
        <v>0</v>
      </c>
      <c r="R17" s="19">
        <v>0</v>
      </c>
      <c r="S17" s="19">
        <v>0</v>
      </c>
      <c r="T17" s="19">
        <v>0</v>
      </c>
      <c r="U17" s="19">
        <v>1</v>
      </c>
      <c r="V17" s="19">
        <v>1</v>
      </c>
      <c r="W17" s="19">
        <v>1</v>
      </c>
      <c r="X17" s="19">
        <v>1</v>
      </c>
      <c r="Y17" s="24">
        <v>1</v>
      </c>
      <c r="Z17" s="23">
        <v>0</v>
      </c>
      <c r="AA17" s="19">
        <v>0</v>
      </c>
      <c r="AB17" s="19">
        <v>0</v>
      </c>
      <c r="AC17" s="19">
        <v>0</v>
      </c>
      <c r="AD17" s="19">
        <v>1</v>
      </c>
      <c r="AE17" s="19">
        <v>2</v>
      </c>
      <c r="AF17" s="19">
        <v>0</v>
      </c>
      <c r="AG17" s="19">
        <v>1</v>
      </c>
      <c r="AH17" s="19">
        <v>1</v>
      </c>
      <c r="AI17" s="19">
        <v>0</v>
      </c>
      <c r="AJ17" s="19">
        <v>3</v>
      </c>
      <c r="AK17" s="24">
        <v>0</v>
      </c>
      <c r="AL17" s="23">
        <v>1</v>
      </c>
      <c r="AM17" s="19">
        <v>3</v>
      </c>
      <c r="AN17" s="19">
        <v>3</v>
      </c>
      <c r="AO17" s="19">
        <v>1</v>
      </c>
      <c r="AP17" s="19">
        <v>3</v>
      </c>
      <c r="AQ17" s="19">
        <v>0</v>
      </c>
      <c r="AR17" s="19">
        <v>1</v>
      </c>
      <c r="AS17" s="19">
        <v>0</v>
      </c>
      <c r="AT17" s="19">
        <v>1</v>
      </c>
      <c r="AU17" s="19">
        <v>0</v>
      </c>
      <c r="AV17" s="19">
        <v>4</v>
      </c>
      <c r="AW17" s="24">
        <v>1</v>
      </c>
      <c r="AX17" s="23">
        <v>0</v>
      </c>
      <c r="AY17" s="19">
        <v>2</v>
      </c>
      <c r="AZ17" s="19">
        <v>1</v>
      </c>
      <c r="BA17" s="19">
        <v>1</v>
      </c>
      <c r="BB17" s="19">
        <v>1</v>
      </c>
      <c r="BC17" s="19">
        <v>2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24">
        <v>0</v>
      </c>
      <c r="BJ17" s="23">
        <v>1</v>
      </c>
      <c r="BK17" s="19">
        <v>0</v>
      </c>
      <c r="BL17" s="19">
        <v>0</v>
      </c>
      <c r="BM17" s="19">
        <v>0</v>
      </c>
      <c r="BN17" s="19">
        <v>0</v>
      </c>
      <c r="BO17" s="22">
        <v>1</v>
      </c>
      <c r="BP17" s="22">
        <v>1</v>
      </c>
      <c r="BQ17" s="22">
        <v>0</v>
      </c>
      <c r="BR17" s="22">
        <v>1</v>
      </c>
      <c r="BS17" s="22">
        <v>1</v>
      </c>
      <c r="BT17" s="22">
        <v>1</v>
      </c>
      <c r="BU17" s="22">
        <v>5</v>
      </c>
      <c r="BV17" s="116">
        <v>1</v>
      </c>
      <c r="BW17" s="22">
        <v>0</v>
      </c>
      <c r="BX17" s="22">
        <v>1</v>
      </c>
      <c r="BY17" s="22">
        <f>SUM(0+0)</f>
        <v>0</v>
      </c>
      <c r="BZ17" s="22">
        <v>3</v>
      </c>
      <c r="CA17" s="22">
        <f>SUM(1)</f>
        <v>1</v>
      </c>
      <c r="CB17" s="22">
        <v>0</v>
      </c>
      <c r="CC17" s="22">
        <v>1</v>
      </c>
      <c r="CD17" s="22">
        <v>0</v>
      </c>
      <c r="CE17" s="22">
        <v>1</v>
      </c>
      <c r="CF17" s="22">
        <v>2</v>
      </c>
      <c r="CG17" s="120">
        <v>4</v>
      </c>
      <c r="CH17" s="116">
        <v>2</v>
      </c>
      <c r="CI17" s="22">
        <v>1</v>
      </c>
      <c r="CJ17" s="22">
        <v>2</v>
      </c>
      <c r="CK17" s="22">
        <v>0</v>
      </c>
      <c r="CL17" s="22">
        <v>1</v>
      </c>
      <c r="CM17" s="22">
        <v>1</v>
      </c>
      <c r="CN17" s="22">
        <v>3</v>
      </c>
      <c r="CO17" s="22">
        <f>SUM(0+0)</f>
        <v>0</v>
      </c>
      <c r="CP17" s="22">
        <v>0</v>
      </c>
      <c r="CQ17" s="22">
        <f>SUM(2)</f>
        <v>2</v>
      </c>
      <c r="CR17" s="22">
        <v>2</v>
      </c>
      <c r="CS17" s="120">
        <v>9</v>
      </c>
      <c r="CT17" s="116">
        <v>3</v>
      </c>
      <c r="CU17" s="22">
        <v>2</v>
      </c>
      <c r="CV17" s="22">
        <v>0</v>
      </c>
      <c r="CW17" s="22">
        <v>1</v>
      </c>
      <c r="CX17" s="22">
        <v>3</v>
      </c>
      <c r="CY17" s="22">
        <v>1</v>
      </c>
      <c r="CZ17" s="22">
        <v>1</v>
      </c>
      <c r="DA17" s="22">
        <v>1</v>
      </c>
      <c r="DB17" s="22">
        <v>0</v>
      </c>
      <c r="DC17" s="22">
        <v>0</v>
      </c>
      <c r="DD17" s="22">
        <v>5</v>
      </c>
      <c r="DE17" s="120">
        <v>2</v>
      </c>
      <c r="DF17" s="22">
        <v>0</v>
      </c>
      <c r="DG17" s="22">
        <v>0</v>
      </c>
      <c r="DH17" s="22">
        <v>1</v>
      </c>
      <c r="DI17" s="22">
        <v>0</v>
      </c>
      <c r="DJ17" s="22">
        <v>1</v>
      </c>
      <c r="DK17" s="22">
        <v>0</v>
      </c>
      <c r="DL17" s="22">
        <v>3</v>
      </c>
      <c r="DM17" s="22">
        <v>0</v>
      </c>
      <c r="DN17" s="22">
        <v>1</v>
      </c>
      <c r="DO17" s="22">
        <v>2</v>
      </c>
      <c r="DP17" s="22">
        <v>0</v>
      </c>
      <c r="DQ17" s="120">
        <v>1</v>
      </c>
      <c r="DR17" s="22">
        <v>1</v>
      </c>
      <c r="DS17" s="22">
        <v>0</v>
      </c>
      <c r="DT17" s="22">
        <v>0</v>
      </c>
      <c r="DU17" s="22">
        <v>1</v>
      </c>
      <c r="DV17" s="22">
        <v>0</v>
      </c>
      <c r="DW17" s="22">
        <v>1</v>
      </c>
      <c r="DX17" s="22">
        <v>2</v>
      </c>
      <c r="DY17" s="22">
        <v>0</v>
      </c>
      <c r="DZ17" s="22">
        <v>5</v>
      </c>
      <c r="EA17" s="22">
        <v>2</v>
      </c>
      <c r="EB17" s="22">
        <v>1</v>
      </c>
      <c r="EC17" s="120">
        <v>0</v>
      </c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120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120"/>
      <c r="FB17" s="22">
        <v>0</v>
      </c>
      <c r="FC17" s="22">
        <v>3</v>
      </c>
      <c r="FD17" s="22">
        <v>2</v>
      </c>
      <c r="FE17" s="22">
        <v>0</v>
      </c>
      <c r="FF17" s="22">
        <v>1</v>
      </c>
      <c r="FG17" s="22">
        <v>3</v>
      </c>
      <c r="FH17" s="22">
        <v>5</v>
      </c>
      <c r="FI17" s="22">
        <v>1</v>
      </c>
      <c r="FJ17" s="22">
        <f>1</f>
        <v>1</v>
      </c>
      <c r="FK17" s="22">
        <f>1</f>
        <v>1</v>
      </c>
      <c r="FL17" s="22">
        <f>4</f>
        <v>4</v>
      </c>
      <c r="FM17" s="120">
        <f>1</f>
        <v>1</v>
      </c>
      <c r="FN17" s="116">
        <v>2</v>
      </c>
      <c r="FO17" s="22">
        <v>0</v>
      </c>
      <c r="FP17" s="22">
        <v>0</v>
      </c>
      <c r="FQ17" s="22">
        <v>2</v>
      </c>
      <c r="FR17" s="22">
        <v>1</v>
      </c>
      <c r="FS17" s="22">
        <v>1</v>
      </c>
      <c r="FT17" s="22">
        <v>0</v>
      </c>
      <c r="FU17" s="22">
        <v>0</v>
      </c>
      <c r="FV17" s="22">
        <v>0</v>
      </c>
      <c r="FW17" s="22">
        <v>2</v>
      </c>
      <c r="FX17" s="22">
        <v>0</v>
      </c>
      <c r="FY17" s="120">
        <v>1</v>
      </c>
      <c r="FZ17" s="116">
        <v>0</v>
      </c>
      <c r="GA17" s="22">
        <v>0</v>
      </c>
      <c r="GB17" s="22">
        <v>0</v>
      </c>
      <c r="GC17" s="22">
        <v>0</v>
      </c>
      <c r="GD17" s="22">
        <v>0</v>
      </c>
      <c r="GE17" s="22">
        <v>0</v>
      </c>
      <c r="GF17" s="22">
        <v>0</v>
      </c>
      <c r="GG17" s="22">
        <v>2</v>
      </c>
      <c r="GH17" s="22">
        <v>0</v>
      </c>
      <c r="GI17" s="22">
        <v>1</v>
      </c>
      <c r="GJ17" s="22">
        <v>1</v>
      </c>
      <c r="GK17" s="120">
        <v>0</v>
      </c>
      <c r="GL17" s="116">
        <v>2</v>
      </c>
      <c r="GM17" s="22">
        <v>1</v>
      </c>
      <c r="GN17" s="22">
        <v>0</v>
      </c>
      <c r="GO17" s="22">
        <v>0</v>
      </c>
      <c r="GP17" s="22">
        <v>1</v>
      </c>
      <c r="GQ17" s="22">
        <v>0</v>
      </c>
      <c r="GR17" s="22">
        <v>0</v>
      </c>
      <c r="GS17" s="22">
        <v>0</v>
      </c>
      <c r="GT17" s="22">
        <v>0</v>
      </c>
      <c r="GU17" s="22">
        <v>0</v>
      </c>
      <c r="GV17" s="22">
        <v>0</v>
      </c>
      <c r="GW17" s="120">
        <v>0</v>
      </c>
      <c r="GX17" s="120">
        <v>0</v>
      </c>
      <c r="GY17" s="120">
        <v>0</v>
      </c>
      <c r="GZ17" s="120">
        <v>0</v>
      </c>
      <c r="HA17" s="120">
        <v>1</v>
      </c>
      <c r="HB17" s="120">
        <v>1</v>
      </c>
      <c r="HC17" s="120">
        <v>1</v>
      </c>
      <c r="HD17" s="120">
        <v>0</v>
      </c>
      <c r="HE17" s="120">
        <v>0</v>
      </c>
      <c r="HF17" s="120">
        <v>0</v>
      </c>
      <c r="HG17" s="120">
        <v>0</v>
      </c>
      <c r="HH17" s="120">
        <v>0</v>
      </c>
      <c r="HI17" s="120">
        <v>0</v>
      </c>
      <c r="HJ17" s="120">
        <v>0</v>
      </c>
      <c r="HK17" s="120">
        <v>0</v>
      </c>
      <c r="HL17" s="120">
        <v>0</v>
      </c>
      <c r="HM17" s="120">
        <v>1</v>
      </c>
      <c r="HN17" s="120">
        <v>4</v>
      </c>
      <c r="HO17" s="120">
        <v>1</v>
      </c>
      <c r="HP17" s="120">
        <v>2</v>
      </c>
      <c r="HQ17" s="120">
        <v>0</v>
      </c>
      <c r="HR17" s="120">
        <v>0</v>
      </c>
      <c r="HS17" s="120">
        <v>1</v>
      </c>
      <c r="HT17" s="120">
        <v>0</v>
      </c>
      <c r="HU17" s="120">
        <v>0</v>
      </c>
    </row>
    <row r="18" spans="1:7495" ht="15" thickBot="1" x14ac:dyDescent="0.4">
      <c r="A18" s="55" t="s">
        <v>35</v>
      </c>
      <c r="B18" s="56">
        <v>0</v>
      </c>
      <c r="C18" s="57">
        <v>0</v>
      </c>
      <c r="D18" s="57">
        <v>0</v>
      </c>
      <c r="E18" s="57">
        <v>0</v>
      </c>
      <c r="F18" s="57">
        <v>0</v>
      </c>
      <c r="G18" s="57">
        <v>0</v>
      </c>
      <c r="H18" s="57">
        <v>1</v>
      </c>
      <c r="I18" s="57">
        <v>0</v>
      </c>
      <c r="J18" s="57">
        <v>0</v>
      </c>
      <c r="K18" s="57">
        <v>0</v>
      </c>
      <c r="L18" s="57">
        <v>0</v>
      </c>
      <c r="M18" s="58">
        <v>0</v>
      </c>
      <c r="N18" s="56">
        <v>0</v>
      </c>
      <c r="O18" s="57">
        <v>0</v>
      </c>
      <c r="P18" s="57">
        <v>0</v>
      </c>
      <c r="Q18" s="57">
        <v>0</v>
      </c>
      <c r="R18" s="57">
        <v>0</v>
      </c>
      <c r="S18" s="57">
        <v>1</v>
      </c>
      <c r="T18" s="57">
        <v>0</v>
      </c>
      <c r="U18" s="57">
        <v>4</v>
      </c>
      <c r="V18" s="57">
        <v>2</v>
      </c>
      <c r="W18" s="57">
        <v>0</v>
      </c>
      <c r="X18" s="57">
        <v>0</v>
      </c>
      <c r="Y18" s="58">
        <v>0</v>
      </c>
      <c r="Z18" s="56">
        <v>0</v>
      </c>
      <c r="AA18" s="57">
        <v>0</v>
      </c>
      <c r="AB18" s="57">
        <v>1</v>
      </c>
      <c r="AC18" s="57">
        <v>0</v>
      </c>
      <c r="AD18" s="57">
        <v>2</v>
      </c>
      <c r="AE18" s="57">
        <v>1</v>
      </c>
      <c r="AF18" s="57">
        <v>0</v>
      </c>
      <c r="AG18" s="57">
        <v>0</v>
      </c>
      <c r="AH18" s="57">
        <v>1</v>
      </c>
      <c r="AI18" s="57">
        <v>0</v>
      </c>
      <c r="AJ18" s="57">
        <v>1</v>
      </c>
      <c r="AK18" s="58">
        <v>0</v>
      </c>
      <c r="AL18" s="56">
        <v>1</v>
      </c>
      <c r="AM18" s="57">
        <v>0</v>
      </c>
      <c r="AN18" s="57">
        <v>0</v>
      </c>
      <c r="AO18" s="57">
        <v>0</v>
      </c>
      <c r="AP18" s="57">
        <v>0</v>
      </c>
      <c r="AQ18" s="59">
        <v>0</v>
      </c>
      <c r="AR18" s="59">
        <v>0</v>
      </c>
      <c r="AS18" s="59">
        <v>1</v>
      </c>
      <c r="AT18" s="59">
        <v>0</v>
      </c>
      <c r="AU18" s="59">
        <v>1</v>
      </c>
      <c r="AV18" s="59">
        <v>0</v>
      </c>
      <c r="AW18" s="60">
        <v>1</v>
      </c>
      <c r="AX18" s="56">
        <v>0</v>
      </c>
      <c r="AY18" s="57">
        <v>0</v>
      </c>
      <c r="AZ18" s="57">
        <v>0</v>
      </c>
      <c r="BA18" s="57">
        <v>0</v>
      </c>
      <c r="BB18" s="57">
        <v>0</v>
      </c>
      <c r="BC18" s="57">
        <v>1</v>
      </c>
      <c r="BD18" s="57">
        <v>0</v>
      </c>
      <c r="BE18" s="57">
        <v>0</v>
      </c>
      <c r="BF18" s="57">
        <v>0</v>
      </c>
      <c r="BG18" s="57">
        <v>0</v>
      </c>
      <c r="BH18" s="57">
        <v>0</v>
      </c>
      <c r="BI18" s="58">
        <v>0</v>
      </c>
      <c r="BJ18" s="56">
        <v>2</v>
      </c>
      <c r="BK18" s="57">
        <v>1</v>
      </c>
      <c r="BL18" s="57">
        <v>2</v>
      </c>
      <c r="BM18" s="57">
        <v>2</v>
      </c>
      <c r="BN18" s="57">
        <v>3</v>
      </c>
      <c r="BO18" s="115">
        <v>0</v>
      </c>
      <c r="BP18" s="115">
        <v>0</v>
      </c>
      <c r="BQ18" s="115">
        <v>4</v>
      </c>
      <c r="BR18" s="115">
        <v>0</v>
      </c>
      <c r="BS18" s="57">
        <v>0</v>
      </c>
      <c r="BT18" s="57">
        <v>0</v>
      </c>
      <c r="BU18" s="57">
        <v>2</v>
      </c>
      <c r="BV18" s="56">
        <v>0</v>
      </c>
      <c r="BW18" s="57">
        <v>0</v>
      </c>
      <c r="BX18" s="57">
        <v>1</v>
      </c>
      <c r="BY18" s="57">
        <f>SUM(0+0)</f>
        <v>0</v>
      </c>
      <c r="BZ18" s="57">
        <v>0</v>
      </c>
      <c r="CA18" s="57">
        <f>SUM(0)</f>
        <v>0</v>
      </c>
      <c r="CB18" s="57">
        <v>0</v>
      </c>
      <c r="CC18" s="57">
        <v>0</v>
      </c>
      <c r="CD18" s="57">
        <v>1</v>
      </c>
      <c r="CE18" s="57">
        <v>0</v>
      </c>
      <c r="CF18" s="57">
        <v>0</v>
      </c>
      <c r="CG18" s="58">
        <v>0</v>
      </c>
      <c r="CH18" s="56">
        <v>0</v>
      </c>
      <c r="CI18" s="57">
        <v>0</v>
      </c>
      <c r="CJ18" s="57">
        <v>0</v>
      </c>
      <c r="CK18" s="57">
        <v>0</v>
      </c>
      <c r="CL18" s="57">
        <v>0</v>
      </c>
      <c r="CM18" s="57">
        <v>0</v>
      </c>
      <c r="CN18" s="57">
        <v>0</v>
      </c>
      <c r="CO18" s="57">
        <f>SUM(1+0)</f>
        <v>1</v>
      </c>
      <c r="CP18" s="57">
        <v>1</v>
      </c>
      <c r="CQ18" s="57">
        <v>0</v>
      </c>
      <c r="CR18" s="57">
        <v>0</v>
      </c>
      <c r="CS18" s="58">
        <v>1</v>
      </c>
      <c r="CT18" s="56">
        <v>0</v>
      </c>
      <c r="CU18" s="57">
        <v>1</v>
      </c>
      <c r="CV18" s="57">
        <v>1</v>
      </c>
      <c r="CW18" s="57">
        <v>1</v>
      </c>
      <c r="CX18" s="57">
        <v>1</v>
      </c>
      <c r="CY18" s="57">
        <v>1</v>
      </c>
      <c r="CZ18" s="57">
        <v>0</v>
      </c>
      <c r="DA18" s="57">
        <v>3</v>
      </c>
      <c r="DB18" s="57">
        <v>0</v>
      </c>
      <c r="DC18" s="57">
        <v>1</v>
      </c>
      <c r="DD18" s="57">
        <v>0</v>
      </c>
      <c r="DE18" s="58">
        <v>0</v>
      </c>
      <c r="DF18" s="57">
        <v>1</v>
      </c>
      <c r="DG18" s="57">
        <v>2</v>
      </c>
      <c r="DH18" s="57">
        <v>0</v>
      </c>
      <c r="DI18" s="57">
        <v>0</v>
      </c>
      <c r="DJ18" s="57">
        <v>0</v>
      </c>
      <c r="DK18" s="57">
        <v>0</v>
      </c>
      <c r="DL18" s="57">
        <v>1</v>
      </c>
      <c r="DM18" s="57">
        <v>0</v>
      </c>
      <c r="DN18" s="57">
        <v>0</v>
      </c>
      <c r="DO18" s="57">
        <v>0</v>
      </c>
      <c r="DP18" s="57">
        <v>0</v>
      </c>
      <c r="DQ18" s="58">
        <v>1</v>
      </c>
      <c r="DR18" s="57">
        <v>1</v>
      </c>
      <c r="DS18" s="57">
        <v>0</v>
      </c>
      <c r="DT18" s="57">
        <v>1</v>
      </c>
      <c r="DU18" s="57">
        <v>1</v>
      </c>
      <c r="DV18" s="57">
        <v>0</v>
      </c>
      <c r="DW18" s="57">
        <v>0</v>
      </c>
      <c r="DX18" s="57">
        <v>0</v>
      </c>
      <c r="DY18" s="57">
        <v>1</v>
      </c>
      <c r="DZ18" s="57">
        <v>0</v>
      </c>
      <c r="EA18" s="57">
        <v>0</v>
      </c>
      <c r="EB18" s="57">
        <v>0</v>
      </c>
      <c r="EC18" s="58">
        <v>1</v>
      </c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8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8"/>
      <c r="FB18" s="57">
        <v>1</v>
      </c>
      <c r="FC18" s="57">
        <v>1</v>
      </c>
      <c r="FD18" s="57">
        <v>2</v>
      </c>
      <c r="FE18" s="57">
        <v>0</v>
      </c>
      <c r="FF18" s="57">
        <v>0</v>
      </c>
      <c r="FG18" s="57">
        <v>1</v>
      </c>
      <c r="FH18" s="57">
        <v>0</v>
      </c>
      <c r="FI18" s="57">
        <v>0</v>
      </c>
      <c r="FJ18" s="57">
        <f>1</f>
        <v>1</v>
      </c>
      <c r="FK18" s="57">
        <f>0</f>
        <v>0</v>
      </c>
      <c r="FL18" s="57">
        <f>1</f>
        <v>1</v>
      </c>
      <c r="FM18" s="58">
        <f>0</f>
        <v>0</v>
      </c>
      <c r="FN18" s="56">
        <v>0</v>
      </c>
      <c r="FO18" s="57">
        <v>0</v>
      </c>
      <c r="FP18" s="57">
        <v>1</v>
      </c>
      <c r="FQ18" s="57">
        <v>0</v>
      </c>
      <c r="FR18" s="57">
        <v>1</v>
      </c>
      <c r="FS18" s="57">
        <v>1</v>
      </c>
      <c r="FT18" s="57">
        <v>0</v>
      </c>
      <c r="FU18" s="57">
        <v>0</v>
      </c>
      <c r="FV18" s="57">
        <v>0</v>
      </c>
      <c r="FW18" s="57">
        <v>0</v>
      </c>
      <c r="FX18" s="57">
        <v>0</v>
      </c>
      <c r="FY18" s="58">
        <v>0</v>
      </c>
      <c r="FZ18" s="56">
        <v>1</v>
      </c>
      <c r="GA18" s="57">
        <v>1</v>
      </c>
      <c r="GB18" s="57">
        <v>0</v>
      </c>
      <c r="GC18" s="57">
        <v>0</v>
      </c>
      <c r="GD18" s="57">
        <v>0</v>
      </c>
      <c r="GE18" s="57">
        <v>0</v>
      </c>
      <c r="GF18" s="57">
        <v>0</v>
      </c>
      <c r="GG18" s="57">
        <v>3</v>
      </c>
      <c r="GH18" s="57">
        <v>0</v>
      </c>
      <c r="GI18" s="57">
        <v>2</v>
      </c>
      <c r="GJ18" s="57">
        <v>0</v>
      </c>
      <c r="GK18" s="58">
        <v>1</v>
      </c>
      <c r="GL18" s="56">
        <v>0</v>
      </c>
      <c r="GM18" s="57">
        <v>0</v>
      </c>
      <c r="GN18" s="57">
        <v>0</v>
      </c>
      <c r="GO18" s="57">
        <v>1</v>
      </c>
      <c r="GP18" s="57">
        <v>1</v>
      </c>
      <c r="GQ18" s="57">
        <v>1</v>
      </c>
      <c r="GR18" s="57">
        <v>0</v>
      </c>
      <c r="GS18" s="57">
        <v>1</v>
      </c>
      <c r="GT18" s="57">
        <v>0</v>
      </c>
      <c r="GU18" s="57">
        <v>2</v>
      </c>
      <c r="GV18" s="57">
        <v>1</v>
      </c>
      <c r="GW18" s="58">
        <v>3</v>
      </c>
      <c r="GX18" s="58">
        <v>1</v>
      </c>
      <c r="GY18" s="58">
        <v>1</v>
      </c>
      <c r="GZ18" s="58">
        <v>0</v>
      </c>
      <c r="HA18" s="58">
        <v>1</v>
      </c>
      <c r="HB18" s="58">
        <v>0</v>
      </c>
      <c r="HC18" s="58">
        <v>0</v>
      </c>
      <c r="HD18" s="58">
        <v>0</v>
      </c>
      <c r="HE18" s="58">
        <v>2</v>
      </c>
      <c r="HF18" s="58">
        <v>1</v>
      </c>
      <c r="HG18" s="58">
        <v>1</v>
      </c>
      <c r="HH18" s="58">
        <v>2</v>
      </c>
      <c r="HI18" s="58">
        <v>4</v>
      </c>
      <c r="HJ18" s="58">
        <v>1</v>
      </c>
      <c r="HK18" s="58">
        <v>0</v>
      </c>
      <c r="HL18" s="58">
        <v>0</v>
      </c>
      <c r="HM18" s="58">
        <v>4</v>
      </c>
      <c r="HN18" s="58">
        <v>1</v>
      </c>
      <c r="HO18" s="58">
        <v>0</v>
      </c>
      <c r="HP18" s="58">
        <v>0</v>
      </c>
      <c r="HQ18" s="58">
        <v>0</v>
      </c>
      <c r="HR18" s="58">
        <v>0</v>
      </c>
      <c r="HS18" s="58">
        <v>1</v>
      </c>
      <c r="HT18" s="58">
        <v>1</v>
      </c>
      <c r="HU18" s="58">
        <v>2</v>
      </c>
    </row>
    <row r="19" spans="1:7495" ht="16.5" customHeight="1" thickBot="1" x14ac:dyDescent="0.4">
      <c r="A19" s="61"/>
      <c r="B19" s="67"/>
      <c r="C19" s="65"/>
      <c r="D19" s="65"/>
      <c r="E19" s="65"/>
      <c r="F19" s="65"/>
      <c r="G19" s="68"/>
      <c r="H19" s="65"/>
      <c r="I19" s="65"/>
      <c r="J19" s="65"/>
      <c r="K19" s="65"/>
      <c r="L19" s="65"/>
      <c r="M19" s="66"/>
      <c r="N19" s="67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6"/>
      <c r="Z19" s="67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6"/>
      <c r="AL19" s="67"/>
      <c r="AM19" s="65"/>
      <c r="AN19" s="65"/>
      <c r="AO19" s="65"/>
      <c r="AP19" s="65"/>
      <c r="AQ19" s="65"/>
      <c r="AR19" s="68"/>
      <c r="AS19" s="68"/>
      <c r="AT19" s="68"/>
      <c r="AU19" s="68"/>
      <c r="AV19" s="68"/>
      <c r="AW19" s="69"/>
      <c r="AX19" s="70"/>
      <c r="AY19" s="71"/>
      <c r="AZ19" s="71"/>
      <c r="BA19" s="71"/>
      <c r="BB19" s="71"/>
      <c r="BC19" s="71"/>
      <c r="BD19" s="65"/>
      <c r="BE19" s="65"/>
      <c r="BF19" s="65"/>
      <c r="BG19" s="65"/>
      <c r="BH19" s="65"/>
      <c r="BI19" s="66"/>
      <c r="BJ19" s="67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7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6"/>
      <c r="CH19" s="67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6"/>
      <c r="CT19" s="67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6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6"/>
      <c r="DR19" s="65"/>
      <c r="DS19" s="65"/>
      <c r="DT19" s="65"/>
      <c r="DU19" s="65"/>
      <c r="DV19" s="65"/>
      <c r="DW19" s="65"/>
      <c r="DX19" s="65"/>
      <c r="DY19" s="65"/>
      <c r="DZ19" s="65"/>
      <c r="EA19" s="66"/>
      <c r="EB19" s="66"/>
      <c r="EC19" s="66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6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6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6"/>
      <c r="FN19" s="67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6"/>
      <c r="FZ19" s="67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6"/>
      <c r="GL19" s="67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158">
        <v>8</v>
      </c>
      <c r="HP19" s="66"/>
      <c r="HQ19" s="66"/>
      <c r="HR19" s="66"/>
      <c r="HS19" s="66"/>
      <c r="HT19" s="66"/>
      <c r="HU19" s="66"/>
    </row>
    <row r="20" spans="1:7495" ht="18.5" x14ac:dyDescent="0.45">
      <c r="A20" s="104" t="s">
        <v>36</v>
      </c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3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0"/>
      <c r="Z20" s="101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3"/>
      <c r="AL20" s="108"/>
      <c r="AM20" s="109"/>
      <c r="AN20" s="109"/>
      <c r="AO20" s="109"/>
      <c r="AP20" s="109"/>
      <c r="AQ20" s="109"/>
      <c r="AR20" s="111"/>
      <c r="AS20" s="111"/>
      <c r="AT20" s="111"/>
      <c r="AU20" s="111"/>
      <c r="AV20" s="111"/>
      <c r="AW20" s="112"/>
      <c r="AX20" s="106"/>
      <c r="AY20" s="107"/>
      <c r="AZ20" s="107"/>
      <c r="BA20" s="107"/>
      <c r="BB20" s="107"/>
      <c r="BC20" s="107"/>
      <c r="BD20" s="102"/>
      <c r="BE20" s="102"/>
      <c r="BF20" s="102"/>
      <c r="BG20" s="102"/>
      <c r="BH20" s="102"/>
      <c r="BI20" s="103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1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3"/>
      <c r="CH20" s="108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10"/>
      <c r="CT20" s="101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3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10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3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10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3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10"/>
      <c r="FN20" s="101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3"/>
      <c r="FZ20" s="101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3"/>
      <c r="GL20" s="101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</row>
    <row r="21" spans="1:7495" x14ac:dyDescent="0.35">
      <c r="A21" s="6" t="s">
        <v>37</v>
      </c>
      <c r="B21" s="23">
        <v>1</v>
      </c>
      <c r="C21" s="19">
        <v>1</v>
      </c>
      <c r="D21" s="19">
        <v>1</v>
      </c>
      <c r="E21" s="19">
        <v>0</v>
      </c>
      <c r="F21" s="19">
        <v>1</v>
      </c>
      <c r="G21" s="19">
        <v>1</v>
      </c>
      <c r="H21" s="19">
        <v>3</v>
      </c>
      <c r="I21" s="19">
        <v>1</v>
      </c>
      <c r="J21" s="19">
        <v>1</v>
      </c>
      <c r="K21" s="19">
        <v>2</v>
      </c>
      <c r="L21" s="19">
        <v>2</v>
      </c>
      <c r="M21" s="24">
        <v>2</v>
      </c>
      <c r="N21" s="23">
        <v>1</v>
      </c>
      <c r="O21" s="19">
        <v>4</v>
      </c>
      <c r="P21" s="19">
        <v>3</v>
      </c>
      <c r="Q21" s="19">
        <v>3</v>
      </c>
      <c r="R21" s="19">
        <v>1</v>
      </c>
      <c r="S21" s="19">
        <v>2</v>
      </c>
      <c r="T21" s="19">
        <v>3</v>
      </c>
      <c r="U21" s="19">
        <v>10</v>
      </c>
      <c r="V21" s="19">
        <v>4</v>
      </c>
      <c r="W21" s="19">
        <v>13</v>
      </c>
      <c r="X21" s="19">
        <v>6</v>
      </c>
      <c r="Y21" s="24">
        <v>5</v>
      </c>
      <c r="Z21" s="23">
        <v>7</v>
      </c>
      <c r="AA21" s="19">
        <v>4</v>
      </c>
      <c r="AB21" s="19">
        <v>5</v>
      </c>
      <c r="AC21" s="19">
        <v>7</v>
      </c>
      <c r="AD21" s="19">
        <v>6</v>
      </c>
      <c r="AE21" s="19">
        <v>6</v>
      </c>
      <c r="AF21" s="19">
        <v>2</v>
      </c>
      <c r="AG21" s="19">
        <v>3</v>
      </c>
      <c r="AH21" s="19">
        <v>2</v>
      </c>
      <c r="AI21" s="19">
        <v>3</v>
      </c>
      <c r="AJ21" s="19">
        <v>3</v>
      </c>
      <c r="AK21" s="24">
        <v>2</v>
      </c>
      <c r="AL21" s="23">
        <v>3</v>
      </c>
      <c r="AM21" s="19">
        <v>6</v>
      </c>
      <c r="AN21" s="19">
        <v>7</v>
      </c>
      <c r="AO21" s="19">
        <v>4</v>
      </c>
      <c r="AP21" s="19">
        <v>2</v>
      </c>
      <c r="AQ21" s="19">
        <v>4</v>
      </c>
      <c r="AR21" s="19">
        <v>2</v>
      </c>
      <c r="AS21" s="19">
        <v>1</v>
      </c>
      <c r="AT21" s="19">
        <v>1</v>
      </c>
      <c r="AU21" s="19">
        <v>0</v>
      </c>
      <c r="AV21" s="19">
        <v>3</v>
      </c>
      <c r="AW21" s="24">
        <v>7</v>
      </c>
      <c r="AX21" s="23">
        <v>2</v>
      </c>
      <c r="AY21" s="19">
        <v>0</v>
      </c>
      <c r="AZ21" s="19">
        <v>1</v>
      </c>
      <c r="BA21" s="19">
        <v>3</v>
      </c>
      <c r="BB21" s="19">
        <v>4</v>
      </c>
      <c r="BC21" s="19">
        <v>0</v>
      </c>
      <c r="BD21" s="19">
        <v>5</v>
      </c>
      <c r="BE21" s="19">
        <v>3</v>
      </c>
      <c r="BF21" s="19">
        <v>4</v>
      </c>
      <c r="BG21" s="19">
        <v>4</v>
      </c>
      <c r="BH21" s="19">
        <v>2</v>
      </c>
      <c r="BI21" s="24">
        <v>7</v>
      </c>
      <c r="BJ21" s="23">
        <v>5</v>
      </c>
      <c r="BK21" s="19">
        <v>1</v>
      </c>
      <c r="BL21" s="19">
        <v>3</v>
      </c>
      <c r="BM21" s="19">
        <v>9</v>
      </c>
      <c r="BN21" s="19">
        <v>3</v>
      </c>
      <c r="BO21" s="19">
        <v>5</v>
      </c>
      <c r="BP21" s="19">
        <v>5</v>
      </c>
      <c r="BQ21" s="19">
        <v>1</v>
      </c>
      <c r="BR21" s="19">
        <v>0</v>
      </c>
      <c r="BS21" s="19">
        <v>5</v>
      </c>
      <c r="BT21" s="19">
        <v>0</v>
      </c>
      <c r="BU21" s="19">
        <v>2</v>
      </c>
      <c r="BV21" s="23">
        <v>0</v>
      </c>
      <c r="BW21" s="19">
        <v>0</v>
      </c>
      <c r="BX21" s="19">
        <v>1</v>
      </c>
      <c r="BY21" s="19">
        <v>2</v>
      </c>
      <c r="BZ21" s="19">
        <v>3</v>
      </c>
      <c r="CA21" s="19">
        <v>0</v>
      </c>
      <c r="CB21" s="19">
        <v>5</v>
      </c>
      <c r="CC21" s="19">
        <v>1</v>
      </c>
      <c r="CD21" s="19">
        <v>0</v>
      </c>
      <c r="CE21" s="19">
        <v>0</v>
      </c>
      <c r="CF21" s="19">
        <v>2</v>
      </c>
      <c r="CG21" s="24">
        <v>2</v>
      </c>
      <c r="CH21" s="23">
        <v>0</v>
      </c>
      <c r="CI21" s="19">
        <v>0</v>
      </c>
      <c r="CJ21" s="19">
        <v>3</v>
      </c>
      <c r="CK21" s="19">
        <v>1</v>
      </c>
      <c r="CL21" s="19">
        <v>0</v>
      </c>
      <c r="CM21" s="19">
        <v>6</v>
      </c>
      <c r="CN21" s="19">
        <v>0</v>
      </c>
      <c r="CO21" s="19">
        <f>SUM(2+0)</f>
        <v>2</v>
      </c>
      <c r="CP21" s="19">
        <v>2</v>
      </c>
      <c r="CQ21" s="19">
        <f>SUM(4)</f>
        <v>4</v>
      </c>
      <c r="CR21" s="19">
        <v>4</v>
      </c>
      <c r="CS21" s="24">
        <v>3</v>
      </c>
      <c r="CT21" s="23">
        <v>1</v>
      </c>
      <c r="CU21" s="19">
        <v>2</v>
      </c>
      <c r="CV21" s="19">
        <v>0</v>
      </c>
      <c r="CW21" s="19">
        <v>2</v>
      </c>
      <c r="CX21" s="19">
        <v>2</v>
      </c>
      <c r="CY21" s="19">
        <v>0</v>
      </c>
      <c r="CZ21" s="19">
        <v>1</v>
      </c>
      <c r="DA21" s="19">
        <v>0</v>
      </c>
      <c r="DB21" s="19">
        <v>1</v>
      </c>
      <c r="DC21" s="19">
        <v>10</v>
      </c>
      <c r="DD21" s="19">
        <v>0</v>
      </c>
      <c r="DE21" s="24">
        <v>1</v>
      </c>
      <c r="DF21" s="19">
        <v>2</v>
      </c>
      <c r="DG21" s="19">
        <v>1</v>
      </c>
      <c r="DH21" s="19">
        <v>2</v>
      </c>
      <c r="DI21" s="19">
        <v>4</v>
      </c>
      <c r="DJ21" s="19">
        <v>3</v>
      </c>
      <c r="DK21" s="19">
        <v>3</v>
      </c>
      <c r="DL21" s="19">
        <v>2</v>
      </c>
      <c r="DM21" s="19">
        <v>2</v>
      </c>
      <c r="DN21" s="19">
        <v>0</v>
      </c>
      <c r="DO21" s="19">
        <v>2</v>
      </c>
      <c r="DP21" s="19">
        <f>4+2</f>
        <v>6</v>
      </c>
      <c r="DQ21" s="24">
        <v>2</v>
      </c>
      <c r="DR21" s="19">
        <v>3</v>
      </c>
      <c r="DS21" s="19">
        <v>4</v>
      </c>
      <c r="DT21" s="19">
        <v>1</v>
      </c>
      <c r="DU21" s="19">
        <v>4</v>
      </c>
      <c r="DV21" s="19">
        <v>2</v>
      </c>
      <c r="DW21" s="19">
        <v>1</v>
      </c>
      <c r="DX21" s="19">
        <v>2</v>
      </c>
      <c r="DY21" s="19">
        <v>1</v>
      </c>
      <c r="DZ21" s="19">
        <v>0</v>
      </c>
      <c r="EA21" s="19">
        <v>1</v>
      </c>
      <c r="EB21" s="19">
        <v>2</v>
      </c>
      <c r="EC21" s="24">
        <v>1</v>
      </c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24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24"/>
      <c r="FB21" s="19">
        <v>0</v>
      </c>
      <c r="FC21" s="19">
        <v>2</v>
      </c>
      <c r="FD21" s="19">
        <v>0</v>
      </c>
      <c r="FE21" s="19">
        <v>4</v>
      </c>
      <c r="FF21" s="19">
        <v>3</v>
      </c>
      <c r="FG21" s="19">
        <v>2</v>
      </c>
      <c r="FH21" s="19">
        <v>1</v>
      </c>
      <c r="FI21" s="19">
        <v>0</v>
      </c>
      <c r="FJ21" s="19">
        <f>3</f>
        <v>3</v>
      </c>
      <c r="FK21" s="19">
        <f>4</f>
        <v>4</v>
      </c>
      <c r="FL21" s="19">
        <f>0</f>
        <v>0</v>
      </c>
      <c r="FM21" s="24">
        <f>3</f>
        <v>3</v>
      </c>
      <c r="FN21" s="23">
        <v>2</v>
      </c>
      <c r="FO21" s="19">
        <v>3</v>
      </c>
      <c r="FP21" s="19">
        <v>0</v>
      </c>
      <c r="FQ21" s="19">
        <v>0</v>
      </c>
      <c r="FR21" s="19">
        <v>7</v>
      </c>
      <c r="FS21" s="19">
        <v>8</v>
      </c>
      <c r="FT21" s="19">
        <v>8</v>
      </c>
      <c r="FU21" s="19">
        <v>3</v>
      </c>
      <c r="FV21" s="19">
        <v>3</v>
      </c>
      <c r="FW21" s="19">
        <v>1</v>
      </c>
      <c r="FX21" s="19">
        <v>2</v>
      </c>
      <c r="FY21" s="24">
        <v>4</v>
      </c>
      <c r="FZ21" s="23">
        <v>2</v>
      </c>
      <c r="GA21" s="19">
        <v>3</v>
      </c>
      <c r="GB21" s="19">
        <v>1</v>
      </c>
      <c r="GC21" s="19">
        <v>6</v>
      </c>
      <c r="GD21" s="19">
        <v>0</v>
      </c>
      <c r="GE21" s="19">
        <v>1</v>
      </c>
      <c r="GF21" s="19">
        <v>0</v>
      </c>
      <c r="GG21" s="19">
        <v>4</v>
      </c>
      <c r="GH21" s="19">
        <v>1</v>
      </c>
      <c r="GI21" s="19">
        <v>2</v>
      </c>
      <c r="GJ21" s="19">
        <v>4</v>
      </c>
      <c r="GK21" s="24">
        <v>1</v>
      </c>
      <c r="GL21" s="23">
        <v>4</v>
      </c>
      <c r="GM21" s="19">
        <v>6</v>
      </c>
      <c r="GN21" s="19">
        <v>7</v>
      </c>
      <c r="GO21" s="19">
        <v>6</v>
      </c>
      <c r="GP21" s="19">
        <v>1</v>
      </c>
      <c r="GQ21" s="19">
        <v>1</v>
      </c>
      <c r="GR21" s="19">
        <v>5</v>
      </c>
      <c r="GS21" s="19">
        <v>1</v>
      </c>
      <c r="GT21" s="19">
        <v>3</v>
      </c>
      <c r="GU21" s="19">
        <v>11</v>
      </c>
      <c r="GV21" s="19">
        <v>5</v>
      </c>
      <c r="GW21" s="24">
        <v>3</v>
      </c>
      <c r="GX21" s="24">
        <v>2</v>
      </c>
      <c r="GY21" s="24">
        <v>6</v>
      </c>
      <c r="GZ21" s="24">
        <v>2</v>
      </c>
      <c r="HA21" s="24">
        <v>3</v>
      </c>
      <c r="HB21" s="24">
        <v>5</v>
      </c>
      <c r="HC21" s="24">
        <v>7</v>
      </c>
      <c r="HD21" s="24">
        <v>6</v>
      </c>
      <c r="HE21" s="24">
        <v>5</v>
      </c>
      <c r="HF21" s="24">
        <v>3</v>
      </c>
      <c r="HG21" s="24">
        <v>9</v>
      </c>
      <c r="HH21" s="24">
        <v>6</v>
      </c>
      <c r="HI21" s="24">
        <v>8</v>
      </c>
      <c r="HJ21" s="24">
        <v>8</v>
      </c>
      <c r="HK21" s="24">
        <v>4</v>
      </c>
      <c r="HL21" s="24">
        <v>5</v>
      </c>
      <c r="HM21" s="24">
        <v>2</v>
      </c>
      <c r="HN21" s="24">
        <v>3</v>
      </c>
      <c r="HO21" s="24">
        <v>8</v>
      </c>
      <c r="HP21" s="24">
        <v>5</v>
      </c>
      <c r="HQ21" s="24">
        <v>0</v>
      </c>
      <c r="HR21" s="24">
        <v>8</v>
      </c>
      <c r="HS21" s="24">
        <v>11</v>
      </c>
      <c r="HT21" s="24">
        <v>6</v>
      </c>
      <c r="HU21" s="24">
        <v>7</v>
      </c>
    </row>
    <row r="22" spans="1:7495" x14ac:dyDescent="0.35">
      <c r="A22" s="6" t="s">
        <v>38</v>
      </c>
      <c r="B22" s="23">
        <v>2</v>
      </c>
      <c r="C22" s="19">
        <v>0</v>
      </c>
      <c r="D22" s="19">
        <v>0</v>
      </c>
      <c r="E22" s="19">
        <v>1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24">
        <v>0</v>
      </c>
      <c r="N22" s="23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24">
        <v>0</v>
      </c>
      <c r="Z22" s="23">
        <v>0</v>
      </c>
      <c r="AA22" s="19">
        <v>1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24">
        <v>0</v>
      </c>
      <c r="AL22" s="23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24">
        <v>0</v>
      </c>
      <c r="AX22" s="23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1</v>
      </c>
      <c r="BD22" s="19">
        <v>2</v>
      </c>
      <c r="BE22" s="19">
        <v>1</v>
      </c>
      <c r="BF22" s="19">
        <v>1</v>
      </c>
      <c r="BG22" s="19">
        <v>0</v>
      </c>
      <c r="BH22" s="19">
        <v>0</v>
      </c>
      <c r="BI22" s="24">
        <v>1</v>
      </c>
      <c r="BJ22" s="23">
        <v>0</v>
      </c>
      <c r="BK22" s="19">
        <v>0</v>
      </c>
      <c r="BL22" s="19">
        <v>1</v>
      </c>
      <c r="BM22" s="19">
        <v>1</v>
      </c>
      <c r="BN22" s="19">
        <v>0</v>
      </c>
      <c r="BO22" s="19">
        <v>2</v>
      </c>
      <c r="BP22" s="19">
        <v>0</v>
      </c>
      <c r="BQ22" s="19">
        <v>1</v>
      </c>
      <c r="BR22" s="19">
        <v>0</v>
      </c>
      <c r="BS22" s="19">
        <v>0</v>
      </c>
      <c r="BT22" s="19">
        <v>1</v>
      </c>
      <c r="BU22" s="19">
        <v>0</v>
      </c>
      <c r="BV22" s="23">
        <v>1</v>
      </c>
      <c r="BW22" s="19">
        <v>2</v>
      </c>
      <c r="BX22" s="19">
        <v>5</v>
      </c>
      <c r="BY22" s="19">
        <v>2</v>
      </c>
      <c r="BZ22" s="19">
        <f>SUM(0+1)</f>
        <v>1</v>
      </c>
      <c r="CA22" s="19">
        <v>1</v>
      </c>
      <c r="CB22" s="19">
        <v>1</v>
      </c>
      <c r="CC22" s="19">
        <v>1</v>
      </c>
      <c r="CD22" s="19">
        <v>0</v>
      </c>
      <c r="CE22" s="19">
        <v>2</v>
      </c>
      <c r="CF22" s="19">
        <v>0</v>
      </c>
      <c r="CG22" s="24">
        <v>1</v>
      </c>
      <c r="CH22" s="23">
        <v>0</v>
      </c>
      <c r="CI22" s="19">
        <v>1</v>
      </c>
      <c r="CJ22" s="19">
        <v>8</v>
      </c>
      <c r="CK22" s="19">
        <v>6</v>
      </c>
      <c r="CL22" s="19">
        <v>1</v>
      </c>
      <c r="CM22" s="19">
        <v>0</v>
      </c>
      <c r="CN22" s="19">
        <v>0</v>
      </c>
      <c r="CO22" s="19">
        <f>SUM(0+0)</f>
        <v>0</v>
      </c>
      <c r="CP22" s="19">
        <v>0</v>
      </c>
      <c r="CQ22" s="19">
        <f>SUM(1)</f>
        <v>1</v>
      </c>
      <c r="CR22" s="19">
        <v>1</v>
      </c>
      <c r="CS22" s="24">
        <v>0</v>
      </c>
      <c r="CT22" s="23">
        <v>2</v>
      </c>
      <c r="CU22" s="19">
        <v>13</v>
      </c>
      <c r="CV22" s="19">
        <v>1</v>
      </c>
      <c r="CW22" s="19">
        <v>1</v>
      </c>
      <c r="CX22" s="19">
        <v>1</v>
      </c>
      <c r="CY22" s="19">
        <v>0</v>
      </c>
      <c r="CZ22" s="19">
        <v>1</v>
      </c>
      <c r="DA22" s="19">
        <v>0</v>
      </c>
      <c r="DB22" s="19">
        <v>0</v>
      </c>
      <c r="DC22" s="19">
        <v>0</v>
      </c>
      <c r="DD22" s="19">
        <v>3</v>
      </c>
      <c r="DE22" s="24">
        <v>3</v>
      </c>
      <c r="DF22" s="19">
        <v>1</v>
      </c>
      <c r="DG22" s="19">
        <v>5</v>
      </c>
      <c r="DH22" s="19">
        <v>3</v>
      </c>
      <c r="DI22" s="19">
        <v>19</v>
      </c>
      <c r="DJ22" s="19">
        <v>36</v>
      </c>
      <c r="DK22" s="19">
        <v>0</v>
      </c>
      <c r="DL22" s="19">
        <v>1</v>
      </c>
      <c r="DM22" s="19">
        <v>0</v>
      </c>
      <c r="DN22" s="19">
        <v>1</v>
      </c>
      <c r="DO22" s="19">
        <v>0</v>
      </c>
      <c r="DP22" s="19">
        <v>0</v>
      </c>
      <c r="DQ22" s="24">
        <v>3</v>
      </c>
      <c r="DR22" s="19">
        <v>4</v>
      </c>
      <c r="DS22" s="19">
        <v>4</v>
      </c>
      <c r="DT22" s="19">
        <v>1</v>
      </c>
      <c r="DU22" s="19">
        <v>1</v>
      </c>
      <c r="DV22" s="19">
        <v>0</v>
      </c>
      <c r="DW22" s="19">
        <v>0</v>
      </c>
      <c r="DX22" s="19">
        <v>4</v>
      </c>
      <c r="DY22" s="19">
        <v>3</v>
      </c>
      <c r="DZ22" s="19">
        <v>2</v>
      </c>
      <c r="EA22" s="19">
        <v>0</v>
      </c>
      <c r="EB22" s="19">
        <v>0</v>
      </c>
      <c r="EC22" s="24">
        <v>1</v>
      </c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24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24"/>
      <c r="FB22" s="19">
        <v>0</v>
      </c>
      <c r="FC22" s="19">
        <v>0</v>
      </c>
      <c r="FD22" s="19">
        <v>0</v>
      </c>
      <c r="FE22" s="19">
        <v>0</v>
      </c>
      <c r="FF22" s="19">
        <v>0</v>
      </c>
      <c r="FG22" s="19">
        <v>0</v>
      </c>
      <c r="FH22" s="19">
        <v>0</v>
      </c>
      <c r="FI22" s="19">
        <v>0</v>
      </c>
      <c r="FJ22" s="19">
        <f>0</f>
        <v>0</v>
      </c>
      <c r="FK22" s="19">
        <v>0</v>
      </c>
      <c r="FL22" s="19">
        <f>0</f>
        <v>0</v>
      </c>
      <c r="FM22" s="24">
        <v>0</v>
      </c>
      <c r="FN22" s="23">
        <v>0</v>
      </c>
      <c r="FO22" s="19">
        <v>0</v>
      </c>
      <c r="FP22" s="19">
        <v>0</v>
      </c>
      <c r="FQ22" s="19">
        <v>0</v>
      </c>
      <c r="FR22" s="19">
        <v>0</v>
      </c>
      <c r="FS22" s="19">
        <v>0</v>
      </c>
      <c r="FT22" s="19">
        <v>0</v>
      </c>
      <c r="FU22" s="19">
        <v>0</v>
      </c>
      <c r="FV22" s="19">
        <v>0</v>
      </c>
      <c r="FW22" s="19">
        <v>0</v>
      </c>
      <c r="FX22" s="19">
        <v>1</v>
      </c>
      <c r="FY22" s="24">
        <v>1</v>
      </c>
      <c r="FZ22" s="23">
        <v>1</v>
      </c>
      <c r="GA22" s="19">
        <v>0</v>
      </c>
      <c r="GB22" s="19">
        <v>0</v>
      </c>
      <c r="GC22" s="19">
        <v>0</v>
      </c>
      <c r="GD22" s="19">
        <v>0</v>
      </c>
      <c r="GE22" s="19">
        <v>0</v>
      </c>
      <c r="GF22" s="19">
        <v>1</v>
      </c>
      <c r="GG22" s="19">
        <v>1</v>
      </c>
      <c r="GH22" s="19">
        <v>0</v>
      </c>
      <c r="GI22" s="19">
        <v>0</v>
      </c>
      <c r="GJ22" s="19">
        <v>0</v>
      </c>
      <c r="GK22" s="24">
        <v>0</v>
      </c>
      <c r="GL22" s="23">
        <v>1</v>
      </c>
      <c r="GM22" s="19">
        <v>0</v>
      </c>
      <c r="GN22" s="19">
        <v>0</v>
      </c>
      <c r="GO22" s="19">
        <v>0</v>
      </c>
      <c r="GP22" s="19">
        <v>0</v>
      </c>
      <c r="GQ22" s="19">
        <v>1</v>
      </c>
      <c r="GR22" s="19">
        <v>1</v>
      </c>
      <c r="GS22" s="19">
        <v>0</v>
      </c>
      <c r="GT22" s="19">
        <v>0</v>
      </c>
      <c r="GU22" s="19">
        <v>20</v>
      </c>
      <c r="GV22" s="19">
        <v>0</v>
      </c>
      <c r="GW22" s="24">
        <v>0</v>
      </c>
      <c r="GX22" s="24">
        <v>2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>
        <v>0</v>
      </c>
      <c r="HQ22" s="24">
        <v>1</v>
      </c>
      <c r="HR22" s="24">
        <v>0</v>
      </c>
      <c r="HS22" s="24">
        <v>0</v>
      </c>
      <c r="HT22" s="24">
        <v>0</v>
      </c>
      <c r="HU22" s="24">
        <v>1</v>
      </c>
    </row>
    <row r="23" spans="1:7495" s="3" customFormat="1" ht="15" thickBot="1" x14ac:dyDescent="0.4">
      <c r="A23" s="12" t="s">
        <v>39</v>
      </c>
      <c r="B23" s="25">
        <v>3</v>
      </c>
      <c r="C23" s="13">
        <v>1</v>
      </c>
      <c r="D23" s="13">
        <v>1</v>
      </c>
      <c r="E23" s="13">
        <v>1</v>
      </c>
      <c r="F23" s="13">
        <v>1</v>
      </c>
      <c r="G23" s="13">
        <v>1</v>
      </c>
      <c r="H23" s="13">
        <v>3</v>
      </c>
      <c r="I23" s="13">
        <v>1</v>
      </c>
      <c r="J23" s="13">
        <v>1</v>
      </c>
      <c r="K23" s="13">
        <v>2</v>
      </c>
      <c r="L23" s="13">
        <v>2</v>
      </c>
      <c r="M23" s="26">
        <v>2</v>
      </c>
      <c r="N23" s="25">
        <v>1</v>
      </c>
      <c r="O23" s="13">
        <v>4</v>
      </c>
      <c r="P23" s="13">
        <v>3</v>
      </c>
      <c r="Q23" s="13">
        <v>3</v>
      </c>
      <c r="R23" s="13">
        <v>1</v>
      </c>
      <c r="S23" s="13">
        <v>2</v>
      </c>
      <c r="T23" s="13">
        <v>3</v>
      </c>
      <c r="U23" s="13">
        <v>10</v>
      </c>
      <c r="V23" s="13">
        <v>4</v>
      </c>
      <c r="W23" s="13">
        <v>13</v>
      </c>
      <c r="X23" s="13">
        <v>6</v>
      </c>
      <c r="Y23" s="26">
        <v>5</v>
      </c>
      <c r="Z23" s="25">
        <v>7</v>
      </c>
      <c r="AA23" s="13">
        <v>5</v>
      </c>
      <c r="AB23" s="13">
        <v>5</v>
      </c>
      <c r="AC23" s="13">
        <v>7</v>
      </c>
      <c r="AD23" s="13">
        <v>6</v>
      </c>
      <c r="AE23" s="13">
        <v>6</v>
      </c>
      <c r="AF23" s="13">
        <v>2</v>
      </c>
      <c r="AG23" s="13">
        <v>3</v>
      </c>
      <c r="AH23" s="13">
        <v>2</v>
      </c>
      <c r="AI23" s="13">
        <v>3</v>
      </c>
      <c r="AJ23" s="13">
        <v>3</v>
      </c>
      <c r="AK23" s="26">
        <v>2</v>
      </c>
      <c r="AL23" s="25">
        <v>3</v>
      </c>
      <c r="AM23" s="13">
        <v>6</v>
      </c>
      <c r="AN23" s="13">
        <v>7</v>
      </c>
      <c r="AO23" s="13">
        <v>4</v>
      </c>
      <c r="AP23" s="9">
        <f>SUM(AP21:AP22)</f>
        <v>2</v>
      </c>
      <c r="AQ23" s="9">
        <f t="shared" ref="AQ23:BI23" si="21">SUM(AQ21:AQ22)</f>
        <v>4</v>
      </c>
      <c r="AR23" s="9">
        <f t="shared" si="21"/>
        <v>2</v>
      </c>
      <c r="AS23" s="9">
        <f t="shared" si="21"/>
        <v>1</v>
      </c>
      <c r="AT23" s="9">
        <f t="shared" si="21"/>
        <v>1</v>
      </c>
      <c r="AU23" s="9">
        <f t="shared" si="21"/>
        <v>0</v>
      </c>
      <c r="AV23" s="9">
        <f t="shared" si="21"/>
        <v>3</v>
      </c>
      <c r="AW23" s="28">
        <f t="shared" si="21"/>
        <v>7</v>
      </c>
      <c r="AX23" s="33">
        <f t="shared" si="21"/>
        <v>2</v>
      </c>
      <c r="AY23" s="9">
        <f t="shared" si="21"/>
        <v>0</v>
      </c>
      <c r="AZ23" s="9">
        <f t="shared" si="21"/>
        <v>1</v>
      </c>
      <c r="BA23" s="9">
        <f t="shared" si="21"/>
        <v>3</v>
      </c>
      <c r="BB23" s="9">
        <f t="shared" si="21"/>
        <v>4</v>
      </c>
      <c r="BC23" s="9">
        <f t="shared" si="21"/>
        <v>1</v>
      </c>
      <c r="BD23" s="9">
        <f t="shared" si="21"/>
        <v>7</v>
      </c>
      <c r="BE23" s="9">
        <f t="shared" si="21"/>
        <v>4</v>
      </c>
      <c r="BF23" s="9">
        <f t="shared" si="21"/>
        <v>5</v>
      </c>
      <c r="BG23" s="9">
        <f t="shared" si="21"/>
        <v>4</v>
      </c>
      <c r="BH23" s="9">
        <f t="shared" si="21"/>
        <v>2</v>
      </c>
      <c r="BI23" s="28">
        <f t="shared" si="21"/>
        <v>8</v>
      </c>
      <c r="BJ23" s="33">
        <f>SUM(BJ21:BJ22)</f>
        <v>5</v>
      </c>
      <c r="BK23" s="9">
        <f>SUM(BK21:BK22)</f>
        <v>1</v>
      </c>
      <c r="BL23" s="9">
        <f>SUM(BL21:BL22)</f>
        <v>4</v>
      </c>
      <c r="BM23" s="9">
        <f t="shared" ref="BM23:BS23" si="22">SUM(BM21:BM22)</f>
        <v>10</v>
      </c>
      <c r="BN23" s="9">
        <f t="shared" si="22"/>
        <v>3</v>
      </c>
      <c r="BO23" s="9">
        <f t="shared" si="22"/>
        <v>7</v>
      </c>
      <c r="BP23" s="9">
        <f t="shared" si="22"/>
        <v>5</v>
      </c>
      <c r="BQ23" s="9">
        <f t="shared" si="22"/>
        <v>2</v>
      </c>
      <c r="BR23" s="9">
        <f t="shared" si="22"/>
        <v>0</v>
      </c>
      <c r="BS23" s="9">
        <f t="shared" si="22"/>
        <v>5</v>
      </c>
      <c r="BT23" s="9">
        <f t="shared" ref="BT23:BZ23" si="23">SUM(BT21:BT22)</f>
        <v>1</v>
      </c>
      <c r="BU23" s="9">
        <f t="shared" si="23"/>
        <v>2</v>
      </c>
      <c r="BV23" s="33">
        <f t="shared" si="23"/>
        <v>1</v>
      </c>
      <c r="BW23" s="9">
        <f t="shared" si="23"/>
        <v>2</v>
      </c>
      <c r="BX23" s="9">
        <f t="shared" si="23"/>
        <v>6</v>
      </c>
      <c r="BY23" s="9">
        <f t="shared" si="23"/>
        <v>4</v>
      </c>
      <c r="BZ23" s="9">
        <f t="shared" si="23"/>
        <v>4</v>
      </c>
      <c r="CA23" s="9">
        <f t="shared" ref="CA23:CS23" si="24">SUM(CA21:CA22)</f>
        <v>1</v>
      </c>
      <c r="CB23" s="9">
        <f t="shared" si="24"/>
        <v>6</v>
      </c>
      <c r="CC23" s="9">
        <f t="shared" si="24"/>
        <v>2</v>
      </c>
      <c r="CD23" s="9">
        <f t="shared" si="24"/>
        <v>0</v>
      </c>
      <c r="CE23" s="9">
        <f t="shared" si="24"/>
        <v>2</v>
      </c>
      <c r="CF23" s="9">
        <f t="shared" si="24"/>
        <v>2</v>
      </c>
      <c r="CG23" s="28">
        <f t="shared" si="24"/>
        <v>3</v>
      </c>
      <c r="CH23" s="33">
        <f t="shared" si="24"/>
        <v>0</v>
      </c>
      <c r="CI23" s="9">
        <f t="shared" si="24"/>
        <v>1</v>
      </c>
      <c r="CJ23" s="9">
        <f t="shared" si="24"/>
        <v>11</v>
      </c>
      <c r="CK23" s="9">
        <f t="shared" si="24"/>
        <v>7</v>
      </c>
      <c r="CL23" s="9">
        <f t="shared" si="24"/>
        <v>1</v>
      </c>
      <c r="CM23" s="9">
        <f t="shared" si="24"/>
        <v>6</v>
      </c>
      <c r="CN23" s="9">
        <f>SUM(CN21:CN22)</f>
        <v>0</v>
      </c>
      <c r="CO23" s="9">
        <f t="shared" si="24"/>
        <v>2</v>
      </c>
      <c r="CP23" s="9">
        <f t="shared" si="24"/>
        <v>2</v>
      </c>
      <c r="CQ23" s="9">
        <f t="shared" si="24"/>
        <v>5</v>
      </c>
      <c r="CR23" s="9">
        <f t="shared" si="24"/>
        <v>5</v>
      </c>
      <c r="CS23" s="28">
        <f t="shared" si="24"/>
        <v>3</v>
      </c>
      <c r="CT23" s="33">
        <f t="shared" ref="CT23:DE23" si="25">SUM(CT21:CT22)</f>
        <v>3</v>
      </c>
      <c r="CU23" s="9">
        <f t="shared" si="25"/>
        <v>15</v>
      </c>
      <c r="CV23" s="9">
        <f t="shared" si="25"/>
        <v>1</v>
      </c>
      <c r="CW23" s="9">
        <f t="shared" si="25"/>
        <v>3</v>
      </c>
      <c r="CX23" s="9">
        <f t="shared" si="25"/>
        <v>3</v>
      </c>
      <c r="CY23" s="9">
        <f t="shared" si="25"/>
        <v>0</v>
      </c>
      <c r="CZ23" s="9">
        <f t="shared" si="25"/>
        <v>2</v>
      </c>
      <c r="DA23" s="9">
        <f t="shared" si="25"/>
        <v>0</v>
      </c>
      <c r="DB23" s="9">
        <f t="shared" si="25"/>
        <v>1</v>
      </c>
      <c r="DC23" s="9">
        <f t="shared" si="25"/>
        <v>10</v>
      </c>
      <c r="DD23" s="9">
        <f t="shared" si="25"/>
        <v>3</v>
      </c>
      <c r="DE23" s="28">
        <f t="shared" si="25"/>
        <v>4</v>
      </c>
      <c r="DF23" s="9">
        <f t="shared" ref="DF23" si="26">SUM(DF21:DF22)</f>
        <v>3</v>
      </c>
      <c r="DG23" s="9">
        <f t="shared" ref="DG23:DH23" si="27">SUM(DG21:DG22)</f>
        <v>6</v>
      </c>
      <c r="DH23" s="9">
        <f t="shared" si="27"/>
        <v>5</v>
      </c>
      <c r="DI23" s="9">
        <f t="shared" ref="DI23:DJ23" si="28">SUM(DI21:DI22)</f>
        <v>23</v>
      </c>
      <c r="DJ23" s="9">
        <f t="shared" si="28"/>
        <v>39</v>
      </c>
      <c r="DK23" s="9">
        <f>SUM(DK21:DK22)</f>
        <v>3</v>
      </c>
      <c r="DL23" s="9">
        <f>SUM(DL21:DL22)</f>
        <v>3</v>
      </c>
      <c r="DM23" s="9">
        <f t="shared" ref="DM23" si="29">SUM(DM21:DM22)</f>
        <v>2</v>
      </c>
      <c r="DN23" s="9">
        <f t="shared" ref="DN23:DP23" si="30">SUM(DN21:DN22)</f>
        <v>1</v>
      </c>
      <c r="DO23" s="9">
        <f t="shared" si="30"/>
        <v>2</v>
      </c>
      <c r="DP23" s="9">
        <f t="shared" si="30"/>
        <v>6</v>
      </c>
      <c r="DQ23" s="28">
        <f t="shared" ref="DQ23:FI23" si="31">SUM(DQ21:DQ22)</f>
        <v>5</v>
      </c>
      <c r="DR23" s="9">
        <f t="shared" si="31"/>
        <v>7</v>
      </c>
      <c r="DS23" s="9">
        <f t="shared" si="31"/>
        <v>8</v>
      </c>
      <c r="DT23" s="9">
        <f t="shared" si="31"/>
        <v>2</v>
      </c>
      <c r="DU23" s="9">
        <f t="shared" si="31"/>
        <v>5</v>
      </c>
      <c r="DV23" s="9">
        <f t="shared" si="31"/>
        <v>2</v>
      </c>
      <c r="DW23" s="9">
        <f t="shared" si="31"/>
        <v>1</v>
      </c>
      <c r="DX23" s="9">
        <f t="shared" si="31"/>
        <v>6</v>
      </c>
      <c r="DY23" s="9">
        <f t="shared" si="31"/>
        <v>4</v>
      </c>
      <c r="DZ23" s="9">
        <f t="shared" si="31"/>
        <v>2</v>
      </c>
      <c r="EA23" s="9">
        <f t="shared" si="31"/>
        <v>1</v>
      </c>
      <c r="EB23" s="9">
        <f t="shared" si="31"/>
        <v>2</v>
      </c>
      <c r="EC23" s="28">
        <f t="shared" si="31"/>
        <v>2</v>
      </c>
      <c r="ED23" s="28">
        <f t="shared" si="31"/>
        <v>0</v>
      </c>
      <c r="EE23" s="28">
        <f t="shared" si="31"/>
        <v>0</v>
      </c>
      <c r="EF23" s="28">
        <f t="shared" si="31"/>
        <v>0</v>
      </c>
      <c r="EG23" s="28">
        <f t="shared" si="31"/>
        <v>0</v>
      </c>
      <c r="EH23" s="28">
        <f t="shared" si="31"/>
        <v>0</v>
      </c>
      <c r="EI23" s="28">
        <f t="shared" si="31"/>
        <v>0</v>
      </c>
      <c r="EJ23" s="28">
        <f t="shared" si="31"/>
        <v>0</v>
      </c>
      <c r="EK23" s="28">
        <f t="shared" si="31"/>
        <v>0</v>
      </c>
      <c r="EL23" s="28">
        <f t="shared" si="31"/>
        <v>0</v>
      </c>
      <c r="EM23" s="28">
        <f t="shared" si="31"/>
        <v>0</v>
      </c>
      <c r="EN23" s="28">
        <f t="shared" si="31"/>
        <v>0</v>
      </c>
      <c r="EO23" s="28">
        <f t="shared" si="31"/>
        <v>0</v>
      </c>
      <c r="EP23" s="28">
        <f t="shared" si="31"/>
        <v>0</v>
      </c>
      <c r="EQ23" s="28">
        <f t="shared" si="31"/>
        <v>0</v>
      </c>
      <c r="ER23" s="28">
        <f t="shared" si="31"/>
        <v>0</v>
      </c>
      <c r="ES23" s="28">
        <f t="shared" si="31"/>
        <v>0</v>
      </c>
      <c r="ET23" s="28">
        <f t="shared" si="31"/>
        <v>0</v>
      </c>
      <c r="EU23" s="28">
        <f t="shared" si="31"/>
        <v>0</v>
      </c>
      <c r="EV23" s="28">
        <f t="shared" si="31"/>
        <v>0</v>
      </c>
      <c r="EW23" s="28">
        <f t="shared" si="31"/>
        <v>0</v>
      </c>
      <c r="EX23" s="28">
        <f t="shared" si="31"/>
        <v>0</v>
      </c>
      <c r="EY23" s="28">
        <f t="shared" si="31"/>
        <v>0</v>
      </c>
      <c r="EZ23" s="28">
        <f t="shared" si="31"/>
        <v>0</v>
      </c>
      <c r="FA23" s="28">
        <f t="shared" si="31"/>
        <v>0</v>
      </c>
      <c r="FB23" s="33">
        <f t="shared" si="31"/>
        <v>0</v>
      </c>
      <c r="FC23" s="9">
        <f t="shared" si="31"/>
        <v>2</v>
      </c>
      <c r="FD23" s="9">
        <f t="shared" si="31"/>
        <v>0</v>
      </c>
      <c r="FE23" s="9">
        <f t="shared" si="31"/>
        <v>4</v>
      </c>
      <c r="FF23" s="9">
        <f t="shared" si="31"/>
        <v>3</v>
      </c>
      <c r="FG23" s="9">
        <f t="shared" si="31"/>
        <v>2</v>
      </c>
      <c r="FH23" s="9">
        <f t="shared" si="31"/>
        <v>1</v>
      </c>
      <c r="FI23" s="9">
        <f t="shared" si="31"/>
        <v>0</v>
      </c>
      <c r="FJ23" s="9" cm="1">
        <f t="array" ref="FJ23:FJ24">FJ21:FJ22</f>
        <v>3</v>
      </c>
      <c r="FK23" s="9">
        <f>SUM(FK21:FK22)</f>
        <v>4</v>
      </c>
      <c r="FL23" s="9">
        <f>SUM(FL21:FL22)</f>
        <v>0</v>
      </c>
      <c r="FM23" s="28">
        <v>0</v>
      </c>
      <c r="FN23" s="33">
        <f>SUM(FN21+FN22)</f>
        <v>2</v>
      </c>
      <c r="FO23" s="9">
        <f t="shared" ref="FO23:FZ23" si="32">SUM(FO21+FO22)</f>
        <v>3</v>
      </c>
      <c r="FP23" s="9">
        <f t="shared" si="32"/>
        <v>0</v>
      </c>
      <c r="FQ23" s="9">
        <f t="shared" si="32"/>
        <v>0</v>
      </c>
      <c r="FR23" s="9">
        <f t="shared" si="32"/>
        <v>7</v>
      </c>
      <c r="FS23" s="9">
        <f t="shared" si="32"/>
        <v>8</v>
      </c>
      <c r="FT23" s="9">
        <f t="shared" si="32"/>
        <v>8</v>
      </c>
      <c r="FU23" s="9">
        <f t="shared" si="32"/>
        <v>3</v>
      </c>
      <c r="FV23" s="9">
        <f t="shared" si="32"/>
        <v>3</v>
      </c>
      <c r="FW23" s="9">
        <f t="shared" si="32"/>
        <v>1</v>
      </c>
      <c r="FX23" s="9">
        <f t="shared" si="32"/>
        <v>3</v>
      </c>
      <c r="FY23" s="28">
        <f t="shared" si="32"/>
        <v>5</v>
      </c>
      <c r="FZ23" s="33">
        <f t="shared" si="32"/>
        <v>3</v>
      </c>
      <c r="GA23" s="9">
        <f t="shared" ref="GA23:GK23" si="33">SUM(GA21+GA22)</f>
        <v>3</v>
      </c>
      <c r="GB23" s="9">
        <f t="shared" si="33"/>
        <v>1</v>
      </c>
      <c r="GC23" s="9">
        <f t="shared" si="33"/>
        <v>6</v>
      </c>
      <c r="GD23" s="9">
        <f t="shared" si="33"/>
        <v>0</v>
      </c>
      <c r="GE23" s="9">
        <f t="shared" si="33"/>
        <v>1</v>
      </c>
      <c r="GF23" s="9">
        <f t="shared" si="33"/>
        <v>1</v>
      </c>
      <c r="GG23" s="9">
        <f t="shared" si="33"/>
        <v>5</v>
      </c>
      <c r="GH23" s="9">
        <f t="shared" si="33"/>
        <v>1</v>
      </c>
      <c r="GI23" s="9">
        <f t="shared" si="33"/>
        <v>2</v>
      </c>
      <c r="GJ23" s="9">
        <f t="shared" si="33"/>
        <v>4</v>
      </c>
      <c r="GK23" s="28">
        <f t="shared" si="33"/>
        <v>1</v>
      </c>
      <c r="GL23" s="33">
        <f>SUM(GL21+GL22)</f>
        <v>5</v>
      </c>
      <c r="GM23" s="9">
        <f t="shared" ref="GM23:GW23" si="34">SUM(GM21+GM22)</f>
        <v>6</v>
      </c>
      <c r="GN23" s="9">
        <f t="shared" si="34"/>
        <v>7</v>
      </c>
      <c r="GO23" s="9">
        <f t="shared" si="34"/>
        <v>6</v>
      </c>
      <c r="GP23" s="9">
        <f t="shared" si="34"/>
        <v>1</v>
      </c>
      <c r="GQ23" s="9">
        <f t="shared" si="34"/>
        <v>2</v>
      </c>
      <c r="GR23" s="9">
        <f t="shared" si="34"/>
        <v>6</v>
      </c>
      <c r="GS23" s="9">
        <f t="shared" si="34"/>
        <v>1</v>
      </c>
      <c r="GT23" s="9">
        <f t="shared" si="34"/>
        <v>3</v>
      </c>
      <c r="GU23" s="9">
        <f t="shared" si="34"/>
        <v>31</v>
      </c>
      <c r="GV23" s="9">
        <f t="shared" si="34"/>
        <v>5</v>
      </c>
      <c r="GW23" s="28">
        <f t="shared" si="34"/>
        <v>3</v>
      </c>
      <c r="GX23" s="28">
        <f t="shared" ref="GX23:HI23" si="35">SUM(GX21+GX22)</f>
        <v>4</v>
      </c>
      <c r="GY23" s="28">
        <f t="shared" si="35"/>
        <v>6</v>
      </c>
      <c r="GZ23" s="28">
        <f t="shared" si="35"/>
        <v>2</v>
      </c>
      <c r="HA23" s="28">
        <f t="shared" si="35"/>
        <v>3</v>
      </c>
      <c r="HB23" s="28">
        <f t="shared" si="35"/>
        <v>5</v>
      </c>
      <c r="HC23" s="28">
        <f t="shared" si="35"/>
        <v>7</v>
      </c>
      <c r="HD23" s="28">
        <f t="shared" si="35"/>
        <v>6</v>
      </c>
      <c r="HE23" s="28">
        <f t="shared" si="35"/>
        <v>5</v>
      </c>
      <c r="HF23" s="28">
        <f t="shared" si="35"/>
        <v>3</v>
      </c>
      <c r="HG23" s="28">
        <f t="shared" si="35"/>
        <v>9</v>
      </c>
      <c r="HH23" s="28">
        <f t="shared" si="35"/>
        <v>6</v>
      </c>
      <c r="HI23" s="28">
        <f t="shared" si="35"/>
        <v>8</v>
      </c>
      <c r="HJ23" s="28">
        <f t="shared" ref="HJ23:HU23" si="36">SUM(HJ21+HJ22)</f>
        <v>8</v>
      </c>
      <c r="HK23" s="28">
        <f t="shared" si="36"/>
        <v>4</v>
      </c>
      <c r="HL23" s="28">
        <f t="shared" si="36"/>
        <v>5</v>
      </c>
      <c r="HM23" s="28">
        <f t="shared" si="36"/>
        <v>2</v>
      </c>
      <c r="HN23" s="28">
        <f t="shared" si="36"/>
        <v>3</v>
      </c>
      <c r="HO23" s="28">
        <f t="shared" si="36"/>
        <v>8</v>
      </c>
      <c r="HP23" s="28">
        <f t="shared" si="36"/>
        <v>5</v>
      </c>
      <c r="HQ23" s="28">
        <f t="shared" si="36"/>
        <v>1</v>
      </c>
      <c r="HR23" s="28">
        <f t="shared" si="36"/>
        <v>8</v>
      </c>
      <c r="HS23" s="28">
        <f t="shared" si="36"/>
        <v>11</v>
      </c>
      <c r="HT23" s="28">
        <f t="shared" si="36"/>
        <v>6</v>
      </c>
      <c r="HU23" s="28">
        <f t="shared" si="36"/>
        <v>8</v>
      </c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</row>
    <row r="24" spans="1:7495" ht="5.25" customHeight="1" thickBot="1" x14ac:dyDescent="0.4">
      <c r="A24" s="72"/>
      <c r="B24" s="73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5"/>
      <c r="N24" s="73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7"/>
      <c r="Z24" s="78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7"/>
      <c r="AL24" s="67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6"/>
      <c r="AX24" s="67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6"/>
      <c r="BJ24" s="67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7"/>
      <c r="BW24" s="65"/>
      <c r="BX24" s="159" t="s">
        <v>40</v>
      </c>
      <c r="BY24" s="65"/>
      <c r="BZ24" s="65"/>
      <c r="CA24" s="65"/>
      <c r="CB24" s="65"/>
      <c r="CC24" s="65"/>
      <c r="CD24" s="65"/>
      <c r="CE24" s="65"/>
      <c r="CF24" s="65"/>
      <c r="CG24" s="66"/>
      <c r="CH24" s="67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6"/>
      <c r="CT24" s="67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6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6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159">
        <v>0</v>
      </c>
      <c r="FK24" s="65"/>
      <c r="FL24" s="65"/>
      <c r="FM24" s="66"/>
      <c r="FN24" s="67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6"/>
      <c r="FZ24" s="67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6"/>
      <c r="GL24" s="67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</row>
    <row r="25" spans="1:7495" ht="18.5" x14ac:dyDescent="0.45">
      <c r="A25" s="151" t="s">
        <v>41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3"/>
      <c r="N25" s="108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10"/>
      <c r="Z25" s="101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3"/>
      <c r="AL25" s="108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10"/>
      <c r="AX25" s="101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3"/>
      <c r="BJ25" s="108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1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3"/>
      <c r="CH25" s="108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10"/>
      <c r="CT25" s="101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3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3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3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3"/>
      <c r="FN25" s="101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3"/>
      <c r="FZ25" s="101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3"/>
      <c r="GL25" s="101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</row>
    <row r="26" spans="1:7495" x14ac:dyDescent="0.35">
      <c r="A26" s="113" t="s">
        <v>42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24">
        <v>0</v>
      </c>
      <c r="N26" s="23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24">
        <v>0</v>
      </c>
      <c r="Z26" s="23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24">
        <v>0</v>
      </c>
      <c r="AL26" s="23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24">
        <v>0</v>
      </c>
      <c r="AX26" s="23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  <c r="BE26" s="19">
        <v>0</v>
      </c>
      <c r="BF26" s="19">
        <v>0</v>
      </c>
      <c r="BG26" s="19">
        <v>0</v>
      </c>
      <c r="BH26" s="19">
        <v>0</v>
      </c>
      <c r="BI26" s="24">
        <v>0</v>
      </c>
      <c r="BJ26" s="23">
        <v>0</v>
      </c>
      <c r="BK26" s="19">
        <v>0</v>
      </c>
      <c r="BL26" s="19">
        <v>0</v>
      </c>
      <c r="BM26" s="19">
        <v>0</v>
      </c>
      <c r="BN26" s="19">
        <v>0</v>
      </c>
      <c r="BO26" s="19">
        <v>0</v>
      </c>
      <c r="BP26" s="19">
        <v>0</v>
      </c>
      <c r="BQ26" s="19">
        <v>0</v>
      </c>
      <c r="BR26" s="19">
        <v>0</v>
      </c>
      <c r="BS26" s="19">
        <v>0</v>
      </c>
      <c r="BT26" s="19">
        <v>0</v>
      </c>
      <c r="BU26" s="19">
        <v>0</v>
      </c>
      <c r="BV26" s="23">
        <v>0</v>
      </c>
      <c r="BW26" s="19">
        <v>0</v>
      </c>
      <c r="BX26" s="19">
        <v>0</v>
      </c>
      <c r="BY26" s="19">
        <v>0</v>
      </c>
      <c r="BZ26" s="19">
        <v>0</v>
      </c>
      <c r="CA26" s="19">
        <v>0</v>
      </c>
      <c r="CB26" s="19">
        <v>0</v>
      </c>
      <c r="CC26" s="19">
        <v>1</v>
      </c>
      <c r="CD26" s="19">
        <v>3</v>
      </c>
      <c r="CE26" s="19">
        <v>0</v>
      </c>
      <c r="CF26" s="19">
        <v>1</v>
      </c>
      <c r="CG26" s="24">
        <v>1</v>
      </c>
      <c r="CH26" s="23">
        <v>0</v>
      </c>
      <c r="CI26" s="19">
        <v>0</v>
      </c>
      <c r="CJ26" s="19">
        <v>0</v>
      </c>
      <c r="CK26" s="19">
        <v>0</v>
      </c>
      <c r="CL26" s="19">
        <v>0</v>
      </c>
      <c r="CM26" s="19">
        <v>0</v>
      </c>
      <c r="CN26" s="19">
        <v>0</v>
      </c>
      <c r="CO26" s="19">
        <v>0</v>
      </c>
      <c r="CP26" s="19">
        <v>0</v>
      </c>
      <c r="CQ26" s="19">
        <v>0</v>
      </c>
      <c r="CR26" s="19">
        <v>0</v>
      </c>
      <c r="CS26" s="24">
        <f>(9+1)</f>
        <v>10</v>
      </c>
      <c r="CT26" s="23">
        <v>2</v>
      </c>
      <c r="CU26" s="19">
        <v>0</v>
      </c>
      <c r="CV26" s="19">
        <v>0</v>
      </c>
      <c r="CW26" s="19">
        <v>0</v>
      </c>
      <c r="CX26" s="19">
        <v>1</v>
      </c>
      <c r="CY26" s="19">
        <v>3</v>
      </c>
      <c r="CZ26" s="19">
        <v>2</v>
      </c>
      <c r="DA26" s="19">
        <v>0</v>
      </c>
      <c r="DB26" s="19">
        <v>0</v>
      </c>
      <c r="DC26" s="19">
        <v>0</v>
      </c>
      <c r="DD26" s="19">
        <v>1</v>
      </c>
      <c r="DE26" s="24">
        <v>0</v>
      </c>
      <c r="DF26" s="19">
        <v>0</v>
      </c>
      <c r="DG26" s="19">
        <v>0</v>
      </c>
      <c r="DH26" s="19">
        <v>0</v>
      </c>
      <c r="DI26" s="19">
        <v>0</v>
      </c>
      <c r="DJ26" s="19">
        <v>0</v>
      </c>
      <c r="DK26" s="19">
        <v>0</v>
      </c>
      <c r="DL26" s="19">
        <v>0</v>
      </c>
      <c r="DM26" s="19">
        <v>0</v>
      </c>
      <c r="DN26" s="19">
        <v>0</v>
      </c>
      <c r="DO26" s="19">
        <v>0</v>
      </c>
      <c r="DP26" s="19">
        <v>0</v>
      </c>
      <c r="DQ26" s="24">
        <v>0</v>
      </c>
      <c r="DR26" s="19">
        <v>0</v>
      </c>
      <c r="DS26" s="19">
        <v>0</v>
      </c>
      <c r="DT26" s="19">
        <v>0</v>
      </c>
      <c r="DU26" s="19">
        <v>0</v>
      </c>
      <c r="DV26" s="19">
        <v>0</v>
      </c>
      <c r="DW26" s="19">
        <v>0</v>
      </c>
      <c r="DX26" s="19">
        <v>0</v>
      </c>
      <c r="DY26" s="19">
        <v>0</v>
      </c>
      <c r="DZ26" s="19">
        <v>0</v>
      </c>
      <c r="EA26" s="19">
        <v>0</v>
      </c>
      <c r="EB26" s="19">
        <v>0</v>
      </c>
      <c r="EC26" s="24">
        <v>0</v>
      </c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24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24"/>
      <c r="FB26" s="19">
        <v>0</v>
      </c>
      <c r="FC26" s="19">
        <v>0</v>
      </c>
      <c r="FD26" s="19">
        <v>0</v>
      </c>
      <c r="FE26" s="19">
        <v>0</v>
      </c>
      <c r="FF26" s="19">
        <v>0</v>
      </c>
      <c r="FG26" s="19">
        <v>0</v>
      </c>
      <c r="FH26" s="19">
        <v>0</v>
      </c>
      <c r="FI26" s="19">
        <v>0</v>
      </c>
      <c r="FJ26" s="19">
        <v>0</v>
      </c>
      <c r="FK26" s="19">
        <v>0</v>
      </c>
      <c r="FL26" s="19">
        <v>0</v>
      </c>
      <c r="FM26" s="24">
        <v>0</v>
      </c>
      <c r="FN26" s="23">
        <v>0</v>
      </c>
      <c r="FO26" s="19">
        <v>0</v>
      </c>
      <c r="FP26" s="19">
        <v>0</v>
      </c>
      <c r="FQ26" s="19">
        <v>0</v>
      </c>
      <c r="FR26" s="19">
        <v>0</v>
      </c>
      <c r="FS26" s="19">
        <v>0</v>
      </c>
      <c r="FT26" s="19">
        <v>0</v>
      </c>
      <c r="FU26" s="19">
        <v>0</v>
      </c>
      <c r="FV26" s="19">
        <v>0</v>
      </c>
      <c r="FW26" s="19">
        <v>0</v>
      </c>
      <c r="FX26" s="19">
        <v>0</v>
      </c>
      <c r="FY26" s="24">
        <v>0</v>
      </c>
      <c r="FZ26" s="23">
        <v>0</v>
      </c>
      <c r="GA26" s="19">
        <v>0</v>
      </c>
      <c r="GB26" s="19">
        <v>0</v>
      </c>
      <c r="GC26" s="19">
        <v>0</v>
      </c>
      <c r="GD26" s="19">
        <v>0</v>
      </c>
      <c r="GE26" s="19">
        <v>0</v>
      </c>
      <c r="GF26" s="19">
        <v>0</v>
      </c>
      <c r="GG26" s="19">
        <v>0</v>
      </c>
      <c r="GH26" s="19">
        <v>0</v>
      </c>
      <c r="GI26" s="19">
        <v>0</v>
      </c>
      <c r="GJ26" s="19">
        <v>0</v>
      </c>
      <c r="GK26" s="24">
        <v>0</v>
      </c>
      <c r="GL26" s="23">
        <v>0</v>
      </c>
      <c r="GM26" s="19">
        <v>0</v>
      </c>
      <c r="GN26" s="19">
        <v>0</v>
      </c>
      <c r="GO26" s="19">
        <v>0</v>
      </c>
      <c r="GP26" s="19">
        <v>0</v>
      </c>
      <c r="GQ26" s="19">
        <v>0</v>
      </c>
      <c r="GR26" s="19">
        <v>0</v>
      </c>
      <c r="GS26" s="19">
        <v>0</v>
      </c>
      <c r="GT26" s="19">
        <v>0</v>
      </c>
      <c r="GU26" s="19">
        <v>0</v>
      </c>
      <c r="GV26" s="19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>
        <v>1</v>
      </c>
      <c r="HQ26" s="24">
        <v>0</v>
      </c>
      <c r="HR26" s="24">
        <v>0</v>
      </c>
      <c r="HS26" s="24">
        <v>0</v>
      </c>
      <c r="HT26" s="24">
        <v>0</v>
      </c>
      <c r="HU26" s="24">
        <v>0</v>
      </c>
    </row>
    <row r="27" spans="1:7495" x14ac:dyDescent="0.35">
      <c r="A27" s="113" t="s">
        <v>43</v>
      </c>
      <c r="B27" s="19">
        <v>1</v>
      </c>
      <c r="C27" s="19">
        <v>1</v>
      </c>
      <c r="D27" s="19">
        <v>4</v>
      </c>
      <c r="E27" s="19">
        <v>0</v>
      </c>
      <c r="F27" s="19">
        <v>1</v>
      </c>
      <c r="G27" s="19">
        <v>0</v>
      </c>
      <c r="H27" s="19">
        <v>1</v>
      </c>
      <c r="I27" s="19">
        <v>0</v>
      </c>
      <c r="J27" s="19">
        <v>0</v>
      </c>
      <c r="K27" s="19">
        <v>0</v>
      </c>
      <c r="L27" s="19">
        <v>0</v>
      </c>
      <c r="M27" s="24">
        <v>0</v>
      </c>
      <c r="N27" s="23">
        <v>0</v>
      </c>
      <c r="O27" s="19">
        <v>1</v>
      </c>
      <c r="P27" s="19">
        <v>1</v>
      </c>
      <c r="Q27" s="19">
        <v>0</v>
      </c>
      <c r="R27" s="19">
        <v>1</v>
      </c>
      <c r="S27" s="19">
        <v>1</v>
      </c>
      <c r="T27" s="19">
        <v>0</v>
      </c>
      <c r="U27" s="19">
        <v>0</v>
      </c>
      <c r="V27" s="19">
        <v>1</v>
      </c>
      <c r="W27" s="19">
        <v>0</v>
      </c>
      <c r="X27" s="19">
        <v>0</v>
      </c>
      <c r="Y27" s="24">
        <v>1</v>
      </c>
      <c r="Z27" s="23">
        <v>0</v>
      </c>
      <c r="AA27" s="19">
        <v>1</v>
      </c>
      <c r="AB27" s="19">
        <v>0</v>
      </c>
      <c r="AC27" s="19">
        <v>1</v>
      </c>
      <c r="AD27" s="19">
        <v>1</v>
      </c>
      <c r="AE27" s="19">
        <v>1</v>
      </c>
      <c r="AF27" s="19">
        <v>0</v>
      </c>
      <c r="AG27" s="19">
        <v>0</v>
      </c>
      <c r="AH27" s="19">
        <v>2</v>
      </c>
      <c r="AI27" s="19">
        <v>0</v>
      </c>
      <c r="AJ27" s="19">
        <v>0</v>
      </c>
      <c r="AK27" s="24">
        <v>0</v>
      </c>
      <c r="AL27" s="23">
        <v>0</v>
      </c>
      <c r="AM27" s="19">
        <v>3</v>
      </c>
      <c r="AN27" s="19">
        <v>0</v>
      </c>
      <c r="AO27" s="19">
        <v>2</v>
      </c>
      <c r="AP27" s="19">
        <v>1</v>
      </c>
      <c r="AQ27" s="19">
        <v>2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24">
        <v>0</v>
      </c>
      <c r="AX27" s="23">
        <v>0</v>
      </c>
      <c r="AY27" s="19">
        <v>0</v>
      </c>
      <c r="AZ27" s="19">
        <v>0</v>
      </c>
      <c r="BA27" s="19">
        <v>1</v>
      </c>
      <c r="BB27" s="19">
        <v>1</v>
      </c>
      <c r="BC27" s="19">
        <v>0</v>
      </c>
      <c r="BD27" s="19">
        <v>0</v>
      </c>
      <c r="BE27" s="19">
        <v>1</v>
      </c>
      <c r="BF27" s="19">
        <v>2</v>
      </c>
      <c r="BG27" s="19">
        <v>3</v>
      </c>
      <c r="BH27" s="19">
        <v>0</v>
      </c>
      <c r="BI27" s="24">
        <v>2</v>
      </c>
      <c r="BJ27" s="23">
        <v>1</v>
      </c>
      <c r="BK27" s="19">
        <v>3</v>
      </c>
      <c r="BL27" s="19">
        <v>1</v>
      </c>
      <c r="BM27" s="19">
        <v>0</v>
      </c>
      <c r="BN27" s="19">
        <v>0</v>
      </c>
      <c r="BO27" s="19">
        <v>2</v>
      </c>
      <c r="BP27" s="19">
        <v>1</v>
      </c>
      <c r="BQ27" s="19">
        <v>0</v>
      </c>
      <c r="BR27" s="19">
        <v>0</v>
      </c>
      <c r="BS27" s="19">
        <v>0</v>
      </c>
      <c r="BT27" s="19">
        <v>0</v>
      </c>
      <c r="BU27" s="19">
        <v>0</v>
      </c>
      <c r="BV27" s="23">
        <v>0</v>
      </c>
      <c r="BW27" s="19">
        <v>0</v>
      </c>
      <c r="BX27" s="19">
        <v>0</v>
      </c>
      <c r="BY27" s="19">
        <v>0</v>
      </c>
      <c r="BZ27" s="19">
        <v>0</v>
      </c>
      <c r="CA27" s="19">
        <v>0</v>
      </c>
      <c r="CB27" s="19">
        <v>2</v>
      </c>
      <c r="CC27" s="19">
        <v>0</v>
      </c>
      <c r="CD27" s="19">
        <v>2</v>
      </c>
      <c r="CE27" s="19">
        <v>0</v>
      </c>
      <c r="CF27" s="19">
        <v>0</v>
      </c>
      <c r="CG27" s="24">
        <v>0</v>
      </c>
      <c r="CH27" s="23">
        <v>0</v>
      </c>
      <c r="CI27" s="19">
        <v>0</v>
      </c>
      <c r="CJ27" s="19">
        <v>0</v>
      </c>
      <c r="CK27" s="19">
        <v>1</v>
      </c>
      <c r="CL27" s="19">
        <v>0</v>
      </c>
      <c r="CM27" s="19">
        <v>0</v>
      </c>
      <c r="CN27" s="19">
        <v>1</v>
      </c>
      <c r="CO27" s="19">
        <v>0</v>
      </c>
      <c r="CP27" s="19">
        <v>0</v>
      </c>
      <c r="CQ27" s="19">
        <v>0</v>
      </c>
      <c r="CR27" s="19">
        <v>0</v>
      </c>
      <c r="CS27" s="24">
        <v>0</v>
      </c>
      <c r="CT27" s="23">
        <v>0</v>
      </c>
      <c r="CU27" s="19">
        <v>0</v>
      </c>
      <c r="CV27" s="19">
        <v>0</v>
      </c>
      <c r="CW27" s="19">
        <v>1</v>
      </c>
      <c r="CX27" s="19">
        <v>0</v>
      </c>
      <c r="CY27" s="19">
        <v>0</v>
      </c>
      <c r="CZ27" s="19">
        <v>0</v>
      </c>
      <c r="DA27" s="19">
        <v>0</v>
      </c>
      <c r="DB27" s="19">
        <v>0</v>
      </c>
      <c r="DC27" s="19">
        <v>0</v>
      </c>
      <c r="DD27" s="19">
        <v>0</v>
      </c>
      <c r="DE27" s="24">
        <v>1</v>
      </c>
      <c r="DF27" s="19">
        <v>0</v>
      </c>
      <c r="DG27" s="19">
        <v>0</v>
      </c>
      <c r="DH27" s="19">
        <v>0</v>
      </c>
      <c r="DI27" s="19">
        <v>5</v>
      </c>
      <c r="DJ27" s="19">
        <v>2</v>
      </c>
      <c r="DK27" s="19">
        <v>1</v>
      </c>
      <c r="DL27" s="19">
        <v>1</v>
      </c>
      <c r="DM27" s="19">
        <v>0</v>
      </c>
      <c r="DN27" s="19">
        <v>0</v>
      </c>
      <c r="DO27" s="19">
        <v>2</v>
      </c>
      <c r="DP27" s="19">
        <v>1</v>
      </c>
      <c r="DQ27" s="24">
        <v>1</v>
      </c>
      <c r="DR27" s="19">
        <v>0</v>
      </c>
      <c r="DS27" s="19">
        <f>0+1</f>
        <v>1</v>
      </c>
      <c r="DT27" s="19">
        <v>0</v>
      </c>
      <c r="DU27" s="19">
        <v>0</v>
      </c>
      <c r="DV27" s="19">
        <v>0</v>
      </c>
      <c r="DW27" s="19">
        <v>0</v>
      </c>
      <c r="DX27" s="19">
        <v>2</v>
      </c>
      <c r="DY27" s="19">
        <v>0</v>
      </c>
      <c r="DZ27" s="19">
        <v>0</v>
      </c>
      <c r="EA27" s="19">
        <v>0</v>
      </c>
      <c r="EB27" s="19">
        <v>0</v>
      </c>
      <c r="EC27" s="24">
        <v>0</v>
      </c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24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24"/>
      <c r="FB27" s="19">
        <v>0</v>
      </c>
      <c r="FC27" s="19">
        <v>0</v>
      </c>
      <c r="FD27" s="19">
        <v>0</v>
      </c>
      <c r="FE27" s="19">
        <v>0</v>
      </c>
      <c r="FF27" s="19">
        <v>0</v>
      </c>
      <c r="FG27" s="19">
        <v>0</v>
      </c>
      <c r="FH27" s="19">
        <v>0</v>
      </c>
      <c r="FI27" s="19">
        <v>0</v>
      </c>
      <c r="FJ27" s="19">
        <v>0</v>
      </c>
      <c r="FK27" s="19">
        <v>0</v>
      </c>
      <c r="FL27" s="19">
        <v>0</v>
      </c>
      <c r="FM27" s="24">
        <v>0</v>
      </c>
      <c r="FN27" s="23">
        <v>0</v>
      </c>
      <c r="FO27" s="19">
        <v>0</v>
      </c>
      <c r="FP27" s="19">
        <v>0</v>
      </c>
      <c r="FQ27" s="19">
        <v>0</v>
      </c>
      <c r="FR27" s="19">
        <v>1</v>
      </c>
      <c r="FS27" s="19">
        <v>0</v>
      </c>
      <c r="FT27" s="19">
        <v>1</v>
      </c>
      <c r="FU27" s="19">
        <v>4</v>
      </c>
      <c r="FV27" s="19">
        <v>0</v>
      </c>
      <c r="FW27" s="19">
        <v>0</v>
      </c>
      <c r="FX27" s="19">
        <v>1</v>
      </c>
      <c r="FY27" s="24">
        <v>0</v>
      </c>
      <c r="FZ27" s="23">
        <v>0</v>
      </c>
      <c r="GA27" s="19">
        <v>0</v>
      </c>
      <c r="GB27" s="19">
        <v>1</v>
      </c>
      <c r="GC27" s="19">
        <v>1</v>
      </c>
      <c r="GD27" s="19">
        <v>0</v>
      </c>
      <c r="GE27" s="19">
        <v>1</v>
      </c>
      <c r="GF27" s="19">
        <v>1</v>
      </c>
      <c r="GG27" s="19">
        <v>1</v>
      </c>
      <c r="GH27" s="19">
        <v>0</v>
      </c>
      <c r="GI27" s="19">
        <v>1</v>
      </c>
      <c r="GJ27" s="19">
        <v>0</v>
      </c>
      <c r="GK27" s="24">
        <v>1</v>
      </c>
      <c r="GL27" s="23">
        <v>0</v>
      </c>
      <c r="GM27" s="19">
        <v>2</v>
      </c>
      <c r="GN27" s="19">
        <v>0</v>
      </c>
      <c r="GO27" s="19">
        <v>0</v>
      </c>
      <c r="GP27" s="19">
        <v>1</v>
      </c>
      <c r="GQ27" s="19">
        <v>1</v>
      </c>
      <c r="GR27" s="19">
        <v>1</v>
      </c>
      <c r="GS27" s="19">
        <v>0</v>
      </c>
      <c r="GT27" s="19">
        <v>0</v>
      </c>
      <c r="GU27" s="19">
        <v>2</v>
      </c>
      <c r="GV27" s="19">
        <v>3</v>
      </c>
      <c r="GW27" s="24">
        <v>2</v>
      </c>
      <c r="GX27" s="24">
        <v>1</v>
      </c>
      <c r="GY27" s="24">
        <v>2</v>
      </c>
      <c r="GZ27" s="24">
        <v>0</v>
      </c>
      <c r="HA27" s="24">
        <v>0</v>
      </c>
      <c r="HB27" s="24">
        <v>0</v>
      </c>
      <c r="HC27" s="24">
        <v>3</v>
      </c>
      <c r="HD27" s="24">
        <v>7</v>
      </c>
      <c r="HE27" s="24">
        <v>7</v>
      </c>
      <c r="HF27" s="24">
        <v>0</v>
      </c>
      <c r="HG27" s="24">
        <v>4</v>
      </c>
      <c r="HH27" s="24">
        <v>2</v>
      </c>
      <c r="HI27" s="24">
        <v>3</v>
      </c>
      <c r="HJ27" s="24">
        <v>0</v>
      </c>
      <c r="HK27" s="24">
        <v>2</v>
      </c>
      <c r="HL27" s="24">
        <v>0</v>
      </c>
      <c r="HM27" s="24">
        <v>0</v>
      </c>
      <c r="HN27" s="24">
        <v>0</v>
      </c>
      <c r="HO27" s="24">
        <v>0</v>
      </c>
      <c r="HP27" s="24">
        <v>0</v>
      </c>
      <c r="HQ27" s="24">
        <v>2</v>
      </c>
      <c r="HR27" s="24">
        <v>2</v>
      </c>
      <c r="HS27" s="24">
        <v>1</v>
      </c>
      <c r="HT27" s="24">
        <v>2</v>
      </c>
      <c r="HU27" s="24">
        <v>9</v>
      </c>
    </row>
    <row r="28" spans="1:7495" x14ac:dyDescent="0.35">
      <c r="A28" s="113" t="s">
        <v>44</v>
      </c>
      <c r="B28" s="19">
        <v>1</v>
      </c>
      <c r="C28" s="19">
        <v>1</v>
      </c>
      <c r="D28" s="19">
        <v>0</v>
      </c>
      <c r="E28" s="19">
        <v>1</v>
      </c>
      <c r="F28" s="19">
        <v>0</v>
      </c>
      <c r="G28" s="19">
        <v>0</v>
      </c>
      <c r="H28" s="19">
        <v>1</v>
      </c>
      <c r="I28" s="19">
        <v>0</v>
      </c>
      <c r="J28" s="19">
        <v>0</v>
      </c>
      <c r="K28" s="19">
        <v>0</v>
      </c>
      <c r="L28" s="19">
        <v>0</v>
      </c>
      <c r="M28" s="24">
        <v>0</v>
      </c>
      <c r="N28" s="23">
        <v>0</v>
      </c>
      <c r="O28" s="19">
        <v>0</v>
      </c>
      <c r="P28" s="19">
        <v>0</v>
      </c>
      <c r="Q28" s="19">
        <v>0</v>
      </c>
      <c r="R28" s="19">
        <v>0</v>
      </c>
      <c r="S28" s="19">
        <v>1</v>
      </c>
      <c r="T28" s="19">
        <v>0</v>
      </c>
      <c r="U28" s="19">
        <v>0</v>
      </c>
      <c r="V28" s="19">
        <v>0</v>
      </c>
      <c r="W28" s="19">
        <v>1</v>
      </c>
      <c r="X28" s="19">
        <v>0</v>
      </c>
      <c r="Y28" s="24">
        <v>0</v>
      </c>
      <c r="Z28" s="23">
        <v>1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24">
        <v>0</v>
      </c>
      <c r="AL28" s="23">
        <v>0</v>
      </c>
      <c r="AM28" s="19">
        <v>0</v>
      </c>
      <c r="AN28" s="19">
        <v>0</v>
      </c>
      <c r="AO28" s="19">
        <v>2</v>
      </c>
      <c r="AP28" s="19">
        <v>0</v>
      </c>
      <c r="AQ28" s="19">
        <v>1</v>
      </c>
      <c r="AR28" s="19">
        <v>0</v>
      </c>
      <c r="AS28" s="19">
        <v>1</v>
      </c>
      <c r="AT28" s="19">
        <v>0</v>
      </c>
      <c r="AU28" s="19">
        <v>0</v>
      </c>
      <c r="AV28" s="19">
        <v>0</v>
      </c>
      <c r="AW28" s="24">
        <v>0</v>
      </c>
      <c r="AX28" s="23">
        <v>0</v>
      </c>
      <c r="AY28" s="19">
        <v>0</v>
      </c>
      <c r="AZ28" s="19">
        <v>1</v>
      </c>
      <c r="BA28" s="19">
        <v>0</v>
      </c>
      <c r="BB28" s="19">
        <v>0</v>
      </c>
      <c r="BC28" s="19">
        <v>0</v>
      </c>
      <c r="BD28" s="19">
        <v>1</v>
      </c>
      <c r="BE28" s="19">
        <v>0</v>
      </c>
      <c r="BF28" s="19">
        <v>0</v>
      </c>
      <c r="BG28" s="19">
        <v>4</v>
      </c>
      <c r="BH28" s="19">
        <v>1</v>
      </c>
      <c r="BI28" s="24">
        <v>2</v>
      </c>
      <c r="BJ28" s="23">
        <v>4</v>
      </c>
      <c r="BK28" s="19">
        <v>0</v>
      </c>
      <c r="BL28" s="19">
        <v>1</v>
      </c>
      <c r="BM28" s="19">
        <v>0</v>
      </c>
      <c r="BN28" s="19">
        <v>1</v>
      </c>
      <c r="BO28" s="19">
        <v>2</v>
      </c>
      <c r="BP28" s="19">
        <v>0</v>
      </c>
      <c r="BQ28" s="19">
        <v>2</v>
      </c>
      <c r="BR28" s="19">
        <v>0</v>
      </c>
      <c r="BS28" s="19">
        <v>2</v>
      </c>
      <c r="BT28" s="19">
        <v>0</v>
      </c>
      <c r="BU28" s="19">
        <v>0</v>
      </c>
      <c r="BV28" s="23">
        <v>0</v>
      </c>
      <c r="BW28" s="19">
        <v>0</v>
      </c>
      <c r="BX28" s="19">
        <v>0</v>
      </c>
      <c r="BY28" s="19">
        <v>1</v>
      </c>
      <c r="BZ28" s="19">
        <v>0</v>
      </c>
      <c r="CA28" s="19">
        <v>3</v>
      </c>
      <c r="CB28" s="19">
        <v>1</v>
      </c>
      <c r="CC28" s="19">
        <v>0</v>
      </c>
      <c r="CD28" s="19">
        <v>0</v>
      </c>
      <c r="CE28" s="19">
        <v>0</v>
      </c>
      <c r="CF28" s="19">
        <v>1</v>
      </c>
      <c r="CG28" s="24">
        <v>1</v>
      </c>
      <c r="CH28" s="23">
        <v>2</v>
      </c>
      <c r="CI28" s="19">
        <v>0</v>
      </c>
      <c r="CJ28" s="19">
        <v>0</v>
      </c>
      <c r="CK28" s="19">
        <v>0</v>
      </c>
      <c r="CL28" s="19">
        <v>0</v>
      </c>
      <c r="CM28" s="19">
        <v>0</v>
      </c>
      <c r="CN28" s="19">
        <v>0</v>
      </c>
      <c r="CO28" s="19">
        <v>0</v>
      </c>
      <c r="CP28" s="19">
        <v>0</v>
      </c>
      <c r="CQ28" s="19">
        <v>0</v>
      </c>
      <c r="CR28" s="19">
        <v>0</v>
      </c>
      <c r="CS28" s="24">
        <v>0</v>
      </c>
      <c r="CT28" s="23">
        <v>1</v>
      </c>
      <c r="CU28" s="19">
        <v>0</v>
      </c>
      <c r="CV28" s="19">
        <v>0</v>
      </c>
      <c r="CW28" s="19">
        <v>0</v>
      </c>
      <c r="CX28" s="19">
        <v>0</v>
      </c>
      <c r="CY28" s="19">
        <v>0</v>
      </c>
      <c r="CZ28" s="19">
        <v>0</v>
      </c>
      <c r="DA28" s="19">
        <v>0</v>
      </c>
      <c r="DB28" s="19">
        <v>0</v>
      </c>
      <c r="DC28" s="19">
        <v>0</v>
      </c>
      <c r="DD28" s="19">
        <v>1</v>
      </c>
      <c r="DE28" s="24">
        <v>0</v>
      </c>
      <c r="DF28" s="19">
        <v>0</v>
      </c>
      <c r="DG28" s="19">
        <v>0</v>
      </c>
      <c r="DH28" s="19">
        <v>0</v>
      </c>
      <c r="DI28" s="19">
        <v>0</v>
      </c>
      <c r="DJ28" s="19">
        <v>0</v>
      </c>
      <c r="DK28" s="19">
        <v>0</v>
      </c>
      <c r="DL28" s="19">
        <v>0</v>
      </c>
      <c r="DM28" s="19">
        <v>0</v>
      </c>
      <c r="DN28" s="19">
        <v>0</v>
      </c>
      <c r="DO28" s="19">
        <v>0</v>
      </c>
      <c r="DP28" s="19">
        <v>0</v>
      </c>
      <c r="DQ28" s="24">
        <v>0</v>
      </c>
      <c r="DR28" s="19">
        <v>0</v>
      </c>
      <c r="DS28" s="19">
        <v>2</v>
      </c>
      <c r="DT28" s="19">
        <v>0</v>
      </c>
      <c r="DU28" s="19">
        <v>0</v>
      </c>
      <c r="DV28" s="19">
        <v>0</v>
      </c>
      <c r="DW28" s="19">
        <v>0</v>
      </c>
      <c r="DX28" s="19">
        <v>0</v>
      </c>
      <c r="DY28" s="19">
        <v>0</v>
      </c>
      <c r="DZ28" s="19">
        <v>0</v>
      </c>
      <c r="EA28" s="19">
        <v>1</v>
      </c>
      <c r="EB28" s="19">
        <v>0</v>
      </c>
      <c r="EC28" s="24">
        <v>0</v>
      </c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24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24"/>
      <c r="FB28" s="19">
        <v>0</v>
      </c>
      <c r="FC28" s="19">
        <v>0</v>
      </c>
      <c r="FD28" s="19">
        <v>0</v>
      </c>
      <c r="FE28" s="19">
        <v>0</v>
      </c>
      <c r="FF28" s="19">
        <v>0</v>
      </c>
      <c r="FG28" s="19">
        <v>0</v>
      </c>
      <c r="FH28" s="19">
        <v>0</v>
      </c>
      <c r="FI28" s="19">
        <v>0</v>
      </c>
      <c r="FJ28" s="19">
        <v>0</v>
      </c>
      <c r="FK28" s="19">
        <v>1</v>
      </c>
      <c r="FL28" s="19">
        <v>0</v>
      </c>
      <c r="FM28" s="24">
        <v>0</v>
      </c>
      <c r="FN28" s="23">
        <v>2</v>
      </c>
      <c r="FO28" s="19">
        <v>0</v>
      </c>
      <c r="FP28" s="19">
        <v>0</v>
      </c>
      <c r="FQ28" s="19">
        <v>3</v>
      </c>
      <c r="FR28" s="19">
        <v>0</v>
      </c>
      <c r="FS28" s="19">
        <v>0</v>
      </c>
      <c r="FT28" s="19">
        <v>0</v>
      </c>
      <c r="FU28" s="19">
        <v>0</v>
      </c>
      <c r="FV28" s="19">
        <v>0</v>
      </c>
      <c r="FW28" s="19">
        <v>0</v>
      </c>
      <c r="FX28" s="19">
        <v>0</v>
      </c>
      <c r="FY28" s="24">
        <v>1</v>
      </c>
      <c r="FZ28" s="23">
        <v>0</v>
      </c>
      <c r="GA28" s="19">
        <v>0</v>
      </c>
      <c r="GB28" s="19">
        <v>1</v>
      </c>
      <c r="GC28" s="19">
        <v>0</v>
      </c>
      <c r="GD28" s="19">
        <v>1</v>
      </c>
      <c r="GE28" s="19">
        <v>0</v>
      </c>
      <c r="GF28" s="19">
        <v>0</v>
      </c>
      <c r="GG28" s="19">
        <v>0</v>
      </c>
      <c r="GH28" s="19">
        <v>0</v>
      </c>
      <c r="GI28" s="19">
        <v>0</v>
      </c>
      <c r="GJ28" s="19">
        <v>0</v>
      </c>
      <c r="GK28" s="24">
        <v>0</v>
      </c>
      <c r="GL28" s="23">
        <v>1</v>
      </c>
      <c r="GM28" s="19">
        <v>0</v>
      </c>
      <c r="GN28" s="19">
        <v>0</v>
      </c>
      <c r="GO28" s="19">
        <v>0</v>
      </c>
      <c r="GP28" s="19">
        <v>0</v>
      </c>
      <c r="GQ28" s="19">
        <v>0</v>
      </c>
      <c r="GR28" s="19">
        <v>0</v>
      </c>
      <c r="GS28" s="19">
        <v>0</v>
      </c>
      <c r="GT28" s="19">
        <v>0</v>
      </c>
      <c r="GU28" s="19">
        <v>1</v>
      </c>
      <c r="GV28" s="19">
        <v>1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1</v>
      </c>
      <c r="HI28" s="24">
        <v>1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>
        <v>0</v>
      </c>
      <c r="HQ28" s="24">
        <v>0</v>
      </c>
      <c r="HR28" s="24">
        <v>0</v>
      </c>
      <c r="HS28" s="24">
        <v>0</v>
      </c>
      <c r="HT28" s="24">
        <v>0</v>
      </c>
      <c r="HU28" s="24">
        <v>0</v>
      </c>
    </row>
    <row r="29" spans="1:7495" x14ac:dyDescent="0.35">
      <c r="A29" s="113" t="s">
        <v>45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24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24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24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24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  <c r="BE29" s="19">
        <v>0</v>
      </c>
      <c r="BF29" s="19">
        <v>0</v>
      </c>
      <c r="BG29" s="19">
        <v>0</v>
      </c>
      <c r="BH29" s="19">
        <v>0</v>
      </c>
      <c r="BI29" s="24">
        <v>0</v>
      </c>
      <c r="BJ29" s="19">
        <v>0</v>
      </c>
      <c r="BK29" s="19">
        <v>0</v>
      </c>
      <c r="BL29" s="19">
        <v>0</v>
      </c>
      <c r="BM29" s="19">
        <v>0</v>
      </c>
      <c r="BN29" s="19">
        <v>0</v>
      </c>
      <c r="BO29" s="19">
        <v>0</v>
      </c>
      <c r="BP29" s="19">
        <v>0</v>
      </c>
      <c r="BQ29" s="19">
        <v>0</v>
      </c>
      <c r="BR29" s="19">
        <v>0</v>
      </c>
      <c r="BS29" s="19">
        <v>0</v>
      </c>
      <c r="BT29" s="19">
        <v>0</v>
      </c>
      <c r="BU29" s="24">
        <v>0</v>
      </c>
      <c r="BV29" s="19">
        <v>0</v>
      </c>
      <c r="BW29" s="19">
        <v>0</v>
      </c>
      <c r="BX29" s="19">
        <v>0</v>
      </c>
      <c r="BY29" s="19">
        <v>0</v>
      </c>
      <c r="BZ29" s="19">
        <v>0</v>
      </c>
      <c r="CA29" s="19">
        <v>0</v>
      </c>
      <c r="CB29" s="19">
        <v>0</v>
      </c>
      <c r="CC29" s="19">
        <v>0</v>
      </c>
      <c r="CD29" s="19">
        <v>0</v>
      </c>
      <c r="CE29" s="19">
        <v>0</v>
      </c>
      <c r="CF29" s="19">
        <v>0</v>
      </c>
      <c r="CG29" s="24">
        <v>0</v>
      </c>
      <c r="CH29" s="19">
        <v>0</v>
      </c>
      <c r="CI29" s="19">
        <v>0</v>
      </c>
      <c r="CJ29" s="19">
        <v>0</v>
      </c>
      <c r="CK29" s="19">
        <v>0</v>
      </c>
      <c r="CL29" s="19">
        <v>0</v>
      </c>
      <c r="CM29" s="19">
        <v>0</v>
      </c>
      <c r="CN29" s="19">
        <v>0</v>
      </c>
      <c r="CO29" s="19">
        <v>0</v>
      </c>
      <c r="CP29" s="19">
        <v>0</v>
      </c>
      <c r="CQ29" s="19">
        <v>0</v>
      </c>
      <c r="CR29" s="19">
        <v>0</v>
      </c>
      <c r="CS29" s="24">
        <v>0</v>
      </c>
      <c r="CT29" s="19">
        <v>0</v>
      </c>
      <c r="CU29" s="19">
        <v>0</v>
      </c>
      <c r="CV29" s="19">
        <v>0</v>
      </c>
      <c r="CW29" s="19">
        <v>0</v>
      </c>
      <c r="CX29" s="19">
        <v>0</v>
      </c>
      <c r="CY29" s="19">
        <v>0</v>
      </c>
      <c r="CZ29" s="19">
        <v>0</v>
      </c>
      <c r="DA29" s="19">
        <v>0</v>
      </c>
      <c r="DB29" s="19">
        <v>0</v>
      </c>
      <c r="DC29" s="19">
        <v>0</v>
      </c>
      <c r="DD29" s="19">
        <v>0</v>
      </c>
      <c r="DE29" s="24">
        <v>0</v>
      </c>
      <c r="DF29" s="19">
        <v>0</v>
      </c>
      <c r="DG29" s="19">
        <v>0</v>
      </c>
      <c r="DH29" s="19">
        <v>0</v>
      </c>
      <c r="DI29" s="19">
        <v>0</v>
      </c>
      <c r="DJ29" s="19">
        <v>0</v>
      </c>
      <c r="DK29" s="19">
        <v>0</v>
      </c>
      <c r="DL29" s="19">
        <v>0</v>
      </c>
      <c r="DM29" s="19">
        <v>0</v>
      </c>
      <c r="DN29" s="19">
        <v>0</v>
      </c>
      <c r="DO29" s="19">
        <v>0</v>
      </c>
      <c r="DP29" s="19">
        <v>0</v>
      </c>
      <c r="DQ29" s="24">
        <v>0</v>
      </c>
      <c r="DR29" s="19">
        <v>0</v>
      </c>
      <c r="DS29" s="19">
        <v>0</v>
      </c>
      <c r="DT29" s="19">
        <v>0</v>
      </c>
      <c r="DU29" s="19">
        <v>0</v>
      </c>
      <c r="DV29" s="19">
        <v>0</v>
      </c>
      <c r="DW29" s="19">
        <v>0</v>
      </c>
      <c r="DX29" s="19">
        <v>0</v>
      </c>
      <c r="DY29" s="19">
        <v>0</v>
      </c>
      <c r="DZ29" s="19">
        <v>0</v>
      </c>
      <c r="EA29" s="19">
        <v>0</v>
      </c>
      <c r="EB29" s="19">
        <v>0</v>
      </c>
      <c r="EC29" s="24">
        <v>0</v>
      </c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24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24"/>
      <c r="FB29" s="19">
        <v>0</v>
      </c>
      <c r="FC29" s="19">
        <v>0</v>
      </c>
      <c r="FD29" s="19">
        <v>0</v>
      </c>
      <c r="FE29" s="19">
        <v>0</v>
      </c>
      <c r="FF29" s="19">
        <v>0</v>
      </c>
      <c r="FG29" s="19">
        <v>0</v>
      </c>
      <c r="FH29" s="19">
        <v>0</v>
      </c>
      <c r="FI29" s="19">
        <v>0</v>
      </c>
      <c r="FJ29" s="19">
        <v>0</v>
      </c>
      <c r="FK29" s="19">
        <v>0</v>
      </c>
      <c r="FL29" s="19">
        <v>0</v>
      </c>
      <c r="FM29" s="24">
        <v>0</v>
      </c>
      <c r="FN29" s="19">
        <v>0</v>
      </c>
      <c r="FO29" s="19">
        <v>0</v>
      </c>
      <c r="FP29" s="19">
        <v>0</v>
      </c>
      <c r="FQ29" s="19">
        <v>0</v>
      </c>
      <c r="FR29" s="19">
        <v>0</v>
      </c>
      <c r="FS29" s="19">
        <v>0</v>
      </c>
      <c r="FT29" s="19">
        <v>0</v>
      </c>
      <c r="FU29" s="19">
        <v>0</v>
      </c>
      <c r="FV29" s="19">
        <v>0</v>
      </c>
      <c r="FW29" s="19">
        <v>0</v>
      </c>
      <c r="FX29" s="19">
        <v>0</v>
      </c>
      <c r="FY29" s="24">
        <v>0</v>
      </c>
      <c r="FZ29" s="23">
        <v>0</v>
      </c>
      <c r="GA29" s="19">
        <v>1</v>
      </c>
      <c r="GB29" s="19">
        <v>0</v>
      </c>
      <c r="GC29" s="19">
        <v>0</v>
      </c>
      <c r="GD29" s="19">
        <v>0</v>
      </c>
      <c r="GE29" s="19">
        <v>0</v>
      </c>
      <c r="GF29" s="19">
        <v>0</v>
      </c>
      <c r="GG29" s="19">
        <v>0</v>
      </c>
      <c r="GH29" s="19">
        <v>0</v>
      </c>
      <c r="GI29" s="19">
        <v>0</v>
      </c>
      <c r="GJ29" s="19">
        <v>0</v>
      </c>
      <c r="GK29" s="24">
        <v>0</v>
      </c>
      <c r="GL29" s="19">
        <v>0</v>
      </c>
      <c r="GM29" s="19">
        <v>0</v>
      </c>
      <c r="GN29" s="19">
        <v>0</v>
      </c>
      <c r="GO29" s="19">
        <v>0</v>
      </c>
      <c r="GP29" s="19">
        <v>0</v>
      </c>
      <c r="GQ29" s="19">
        <v>0</v>
      </c>
      <c r="GR29" s="19">
        <v>0</v>
      </c>
      <c r="GS29" s="19">
        <v>0</v>
      </c>
      <c r="GT29" s="19">
        <v>0</v>
      </c>
      <c r="GU29" s="19">
        <v>0</v>
      </c>
      <c r="GV29" s="19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</row>
    <row r="30" spans="1:7495" x14ac:dyDescent="0.35">
      <c r="A30" s="113" t="s">
        <v>46</v>
      </c>
      <c r="B30" s="19">
        <v>0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1</v>
      </c>
      <c r="I30" s="19">
        <v>0</v>
      </c>
      <c r="J30" s="19">
        <v>0</v>
      </c>
      <c r="K30" s="19">
        <v>0</v>
      </c>
      <c r="L30" s="19">
        <v>0</v>
      </c>
      <c r="M30" s="24">
        <v>0</v>
      </c>
      <c r="N30" s="23">
        <v>0</v>
      </c>
      <c r="O30" s="19">
        <v>0</v>
      </c>
      <c r="P30" s="19">
        <v>1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1</v>
      </c>
      <c r="X30" s="19">
        <v>0</v>
      </c>
      <c r="Y30" s="24">
        <v>0</v>
      </c>
      <c r="Z30" s="23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1</v>
      </c>
      <c r="AI30" s="19">
        <v>0</v>
      </c>
      <c r="AJ30" s="19">
        <v>0</v>
      </c>
      <c r="AK30" s="24">
        <v>0</v>
      </c>
      <c r="AL30" s="23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1</v>
      </c>
      <c r="AW30" s="24">
        <v>1</v>
      </c>
      <c r="AX30" s="23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2</v>
      </c>
      <c r="BE30" s="19">
        <v>1</v>
      </c>
      <c r="BF30" s="19">
        <v>0</v>
      </c>
      <c r="BG30" s="19">
        <v>0</v>
      </c>
      <c r="BH30" s="19">
        <v>0</v>
      </c>
      <c r="BI30" s="24">
        <v>0</v>
      </c>
      <c r="BJ30" s="23">
        <v>0</v>
      </c>
      <c r="BK30" s="19">
        <v>0</v>
      </c>
      <c r="BL30" s="19">
        <v>1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1</v>
      </c>
      <c r="BV30" s="23">
        <v>0</v>
      </c>
      <c r="BW30" s="19">
        <v>0</v>
      </c>
      <c r="BX30" s="19">
        <v>0</v>
      </c>
      <c r="BY30" s="19">
        <v>1</v>
      </c>
      <c r="BZ30" s="19">
        <v>0</v>
      </c>
      <c r="CA30" s="19">
        <v>0</v>
      </c>
      <c r="CB30" s="19">
        <v>0</v>
      </c>
      <c r="CC30" s="19">
        <v>0</v>
      </c>
      <c r="CD30" s="19">
        <v>2</v>
      </c>
      <c r="CE30" s="19">
        <v>0</v>
      </c>
      <c r="CF30" s="19">
        <v>0</v>
      </c>
      <c r="CG30" s="24">
        <v>0</v>
      </c>
      <c r="CH30" s="23">
        <v>0</v>
      </c>
      <c r="CI30" s="19">
        <v>2</v>
      </c>
      <c r="CJ30" s="19">
        <v>0</v>
      </c>
      <c r="CK30" s="19">
        <v>1</v>
      </c>
      <c r="CL30" s="19">
        <v>0</v>
      </c>
      <c r="CM30" s="19">
        <v>0</v>
      </c>
      <c r="CN30" s="19">
        <v>0</v>
      </c>
      <c r="CO30" s="19">
        <v>0</v>
      </c>
      <c r="CP30" s="19">
        <v>0</v>
      </c>
      <c r="CQ30" s="19">
        <v>0</v>
      </c>
      <c r="CR30" s="19">
        <v>1</v>
      </c>
      <c r="CS30" s="24">
        <v>0</v>
      </c>
      <c r="CT30" s="23">
        <v>0</v>
      </c>
      <c r="CU30" s="19">
        <v>0</v>
      </c>
      <c r="CV30" s="19">
        <v>0</v>
      </c>
      <c r="CW30" s="19">
        <v>0</v>
      </c>
      <c r="CX30" s="19">
        <v>0</v>
      </c>
      <c r="CY30" s="19">
        <v>0</v>
      </c>
      <c r="CZ30" s="19">
        <v>0</v>
      </c>
      <c r="DA30" s="19">
        <v>1</v>
      </c>
      <c r="DB30" s="19">
        <v>0</v>
      </c>
      <c r="DC30" s="19">
        <v>0</v>
      </c>
      <c r="DD30" s="19">
        <v>0</v>
      </c>
      <c r="DE30" s="24">
        <v>0</v>
      </c>
      <c r="DF30" s="19">
        <v>0</v>
      </c>
      <c r="DG30" s="19">
        <v>0</v>
      </c>
      <c r="DH30" s="19">
        <v>0</v>
      </c>
      <c r="DI30" s="19">
        <v>1</v>
      </c>
      <c r="DJ30" s="19">
        <v>1</v>
      </c>
      <c r="DK30" s="19">
        <v>0</v>
      </c>
      <c r="DL30" s="19">
        <v>0</v>
      </c>
      <c r="DM30" s="19">
        <v>0</v>
      </c>
      <c r="DN30" s="19">
        <v>0</v>
      </c>
      <c r="DO30" s="19">
        <v>0</v>
      </c>
      <c r="DP30" s="19">
        <v>0</v>
      </c>
      <c r="DQ30" s="24">
        <v>1</v>
      </c>
      <c r="DR30" s="19">
        <v>0</v>
      </c>
      <c r="DS30" s="19">
        <v>0</v>
      </c>
      <c r="DT30" s="19">
        <v>0</v>
      </c>
      <c r="DU30" s="19">
        <v>0</v>
      </c>
      <c r="DV30" s="19">
        <v>0</v>
      </c>
      <c r="DW30" s="19">
        <v>0</v>
      </c>
      <c r="DX30" s="19">
        <v>1</v>
      </c>
      <c r="DY30" s="19">
        <v>0</v>
      </c>
      <c r="DZ30" s="19">
        <v>0</v>
      </c>
      <c r="EA30" s="19">
        <v>0</v>
      </c>
      <c r="EB30" s="19">
        <v>0</v>
      </c>
      <c r="EC30" s="24">
        <v>0</v>
      </c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24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24"/>
      <c r="FB30" s="19">
        <v>0</v>
      </c>
      <c r="FC30" s="19">
        <v>0</v>
      </c>
      <c r="FD30" s="19">
        <v>0</v>
      </c>
      <c r="FE30" s="19">
        <v>0</v>
      </c>
      <c r="FF30" s="19">
        <v>1</v>
      </c>
      <c r="FG30" s="19">
        <v>0</v>
      </c>
      <c r="FH30" s="19">
        <v>0</v>
      </c>
      <c r="FI30" s="19">
        <v>0</v>
      </c>
      <c r="FJ30" s="19">
        <v>0</v>
      </c>
      <c r="FK30" s="19">
        <v>0</v>
      </c>
      <c r="FL30" s="19">
        <v>0</v>
      </c>
      <c r="FM30" s="24">
        <v>0</v>
      </c>
      <c r="FN30" s="23">
        <v>0</v>
      </c>
      <c r="FO30" s="19">
        <v>1</v>
      </c>
      <c r="FP30" s="19">
        <v>3</v>
      </c>
      <c r="FQ30" s="19">
        <v>0</v>
      </c>
      <c r="FR30" s="19">
        <v>0</v>
      </c>
      <c r="FS30" s="19">
        <v>0</v>
      </c>
      <c r="FT30" s="19">
        <v>1</v>
      </c>
      <c r="FU30" s="19">
        <v>0</v>
      </c>
      <c r="FV30" s="19">
        <v>0</v>
      </c>
      <c r="FW30" s="19">
        <v>0</v>
      </c>
      <c r="FX30" s="19">
        <v>0</v>
      </c>
      <c r="FY30" s="24">
        <v>0</v>
      </c>
      <c r="FZ30" s="23">
        <v>1</v>
      </c>
      <c r="GA30" s="19">
        <v>0</v>
      </c>
      <c r="GB30" s="19">
        <v>1</v>
      </c>
      <c r="GC30" s="19">
        <v>0</v>
      </c>
      <c r="GD30" s="19">
        <v>0</v>
      </c>
      <c r="GE30" s="19">
        <v>0</v>
      </c>
      <c r="GF30" s="19">
        <v>0</v>
      </c>
      <c r="GG30" s="19">
        <v>0</v>
      </c>
      <c r="GH30" s="19">
        <v>1</v>
      </c>
      <c r="GI30" s="19">
        <v>0</v>
      </c>
      <c r="GJ30" s="19">
        <v>0</v>
      </c>
      <c r="GK30" s="24">
        <v>0</v>
      </c>
      <c r="GL30" s="23">
        <v>2</v>
      </c>
      <c r="GM30" s="19">
        <v>10</v>
      </c>
      <c r="GN30" s="19">
        <v>0</v>
      </c>
      <c r="GO30" s="19">
        <v>0</v>
      </c>
      <c r="GP30" s="19">
        <v>0</v>
      </c>
      <c r="GQ30" s="19">
        <v>0</v>
      </c>
      <c r="GR30" s="19">
        <v>0</v>
      </c>
      <c r="GS30" s="19">
        <v>0</v>
      </c>
      <c r="GT30" s="19">
        <v>0</v>
      </c>
      <c r="GU30" s="19">
        <v>0</v>
      </c>
      <c r="GV30" s="19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1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>
        <v>1</v>
      </c>
      <c r="HQ30" s="24">
        <v>0</v>
      </c>
      <c r="HR30" s="24">
        <v>0</v>
      </c>
      <c r="HS30" s="24">
        <v>0</v>
      </c>
      <c r="HT30" s="24">
        <v>0</v>
      </c>
      <c r="HU30" s="24">
        <v>0</v>
      </c>
    </row>
    <row r="31" spans="1:7495" x14ac:dyDescent="0.35">
      <c r="A31" s="113" t="s">
        <v>47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24">
        <v>1</v>
      </c>
      <c r="N31" s="23">
        <v>0</v>
      </c>
      <c r="O31" s="19">
        <v>1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24">
        <v>1</v>
      </c>
      <c r="Z31" s="23">
        <v>1</v>
      </c>
      <c r="AA31" s="19">
        <v>2</v>
      </c>
      <c r="AB31" s="19">
        <v>0</v>
      </c>
      <c r="AC31" s="19">
        <v>1</v>
      </c>
      <c r="AD31" s="19">
        <v>1</v>
      </c>
      <c r="AE31" s="19">
        <v>1</v>
      </c>
      <c r="AF31" s="19">
        <v>0</v>
      </c>
      <c r="AG31" s="19">
        <v>3</v>
      </c>
      <c r="AH31" s="19">
        <v>0</v>
      </c>
      <c r="AI31" s="19">
        <v>1</v>
      </c>
      <c r="AJ31" s="19">
        <v>2</v>
      </c>
      <c r="AK31" s="24">
        <v>2</v>
      </c>
      <c r="AL31" s="23">
        <v>1</v>
      </c>
      <c r="AM31" s="19">
        <v>1</v>
      </c>
      <c r="AN31" s="19">
        <v>1</v>
      </c>
      <c r="AO31" s="19">
        <v>0</v>
      </c>
      <c r="AP31" s="19">
        <v>0</v>
      </c>
      <c r="AQ31" s="19">
        <v>0</v>
      </c>
      <c r="AR31" s="19">
        <v>0</v>
      </c>
      <c r="AS31" s="19">
        <v>1</v>
      </c>
      <c r="AT31" s="19">
        <v>0</v>
      </c>
      <c r="AU31" s="19">
        <v>0</v>
      </c>
      <c r="AV31" s="19">
        <v>1</v>
      </c>
      <c r="AW31" s="24">
        <v>0</v>
      </c>
      <c r="AX31" s="23">
        <v>1</v>
      </c>
      <c r="AY31" s="19">
        <v>1</v>
      </c>
      <c r="AZ31" s="19">
        <v>0</v>
      </c>
      <c r="BA31" s="19">
        <v>0</v>
      </c>
      <c r="BB31" s="19">
        <v>0</v>
      </c>
      <c r="BC31" s="19">
        <v>1</v>
      </c>
      <c r="BD31" s="19">
        <v>0</v>
      </c>
      <c r="BE31" s="19">
        <v>1</v>
      </c>
      <c r="BF31" s="19">
        <v>2</v>
      </c>
      <c r="BG31" s="19">
        <v>2</v>
      </c>
      <c r="BH31" s="19">
        <v>2</v>
      </c>
      <c r="BI31" s="24">
        <v>2</v>
      </c>
      <c r="BJ31" s="23">
        <v>0</v>
      </c>
      <c r="BK31" s="19">
        <v>0</v>
      </c>
      <c r="BL31" s="19">
        <v>7</v>
      </c>
      <c r="BM31" s="19">
        <v>1</v>
      </c>
      <c r="BN31" s="19">
        <v>0</v>
      </c>
      <c r="BO31" s="19">
        <v>1</v>
      </c>
      <c r="BP31" s="19">
        <v>0</v>
      </c>
      <c r="BQ31" s="19">
        <v>1</v>
      </c>
      <c r="BR31" s="19">
        <v>0</v>
      </c>
      <c r="BS31" s="19">
        <v>1</v>
      </c>
      <c r="BT31" s="19">
        <v>0</v>
      </c>
      <c r="BU31" s="19">
        <v>0</v>
      </c>
      <c r="BV31" s="23">
        <v>0</v>
      </c>
      <c r="BW31" s="19">
        <v>0</v>
      </c>
      <c r="BX31" s="19">
        <v>0</v>
      </c>
      <c r="BY31" s="19">
        <v>0</v>
      </c>
      <c r="BZ31" s="19">
        <v>1</v>
      </c>
      <c r="CA31" s="19">
        <v>0</v>
      </c>
      <c r="CB31" s="19">
        <v>0</v>
      </c>
      <c r="CC31" s="19">
        <v>1</v>
      </c>
      <c r="CD31" s="19">
        <v>1</v>
      </c>
      <c r="CE31" s="19">
        <v>0</v>
      </c>
      <c r="CF31" s="19">
        <v>0</v>
      </c>
      <c r="CG31" s="24">
        <v>0</v>
      </c>
      <c r="CH31" s="23">
        <v>0</v>
      </c>
      <c r="CI31" s="19">
        <v>0</v>
      </c>
      <c r="CJ31" s="19">
        <v>0</v>
      </c>
      <c r="CK31" s="19">
        <v>0</v>
      </c>
      <c r="CL31" s="19">
        <v>0</v>
      </c>
      <c r="CM31" s="19">
        <v>0</v>
      </c>
      <c r="CN31" s="19">
        <v>0</v>
      </c>
      <c r="CO31" s="19">
        <v>0</v>
      </c>
      <c r="CP31" s="19">
        <v>1</v>
      </c>
      <c r="CQ31" s="19">
        <v>0</v>
      </c>
      <c r="CR31" s="19">
        <v>0</v>
      </c>
      <c r="CS31" s="24">
        <v>0</v>
      </c>
      <c r="CT31" s="23">
        <v>0</v>
      </c>
      <c r="CU31" s="19">
        <v>0</v>
      </c>
      <c r="CV31" s="19">
        <v>0</v>
      </c>
      <c r="CW31" s="19">
        <v>1</v>
      </c>
      <c r="CX31" s="19">
        <v>1</v>
      </c>
      <c r="CY31" s="19">
        <v>0</v>
      </c>
      <c r="CZ31" s="19">
        <v>1</v>
      </c>
      <c r="DA31" s="19">
        <v>0</v>
      </c>
      <c r="DB31" s="19">
        <v>0</v>
      </c>
      <c r="DC31" s="19">
        <v>1</v>
      </c>
      <c r="DD31" s="19">
        <v>2</v>
      </c>
      <c r="DE31" s="24">
        <v>0</v>
      </c>
      <c r="DF31" s="19">
        <v>1</v>
      </c>
      <c r="DG31" s="19">
        <v>1</v>
      </c>
      <c r="DH31" s="19">
        <v>0</v>
      </c>
      <c r="DI31" s="19">
        <v>1</v>
      </c>
      <c r="DJ31" s="19">
        <v>0</v>
      </c>
      <c r="DK31" s="19">
        <v>1</v>
      </c>
      <c r="DL31" s="19">
        <v>0</v>
      </c>
      <c r="DM31" s="19">
        <v>3</v>
      </c>
      <c r="DN31" s="19">
        <v>0</v>
      </c>
      <c r="DO31" s="19">
        <v>0</v>
      </c>
      <c r="DP31" s="19">
        <v>0</v>
      </c>
      <c r="DQ31" s="24">
        <v>0</v>
      </c>
      <c r="DR31" s="19">
        <v>0</v>
      </c>
      <c r="DS31" s="19">
        <v>0</v>
      </c>
      <c r="DT31" s="19">
        <v>0</v>
      </c>
      <c r="DU31" s="19">
        <v>1</v>
      </c>
      <c r="DV31" s="19">
        <v>2</v>
      </c>
      <c r="DW31" s="19">
        <v>1</v>
      </c>
      <c r="DX31" s="19">
        <v>1</v>
      </c>
      <c r="DY31" s="19">
        <v>0</v>
      </c>
      <c r="DZ31" s="19">
        <v>1</v>
      </c>
      <c r="EA31" s="19">
        <v>1</v>
      </c>
      <c r="EB31" s="19">
        <v>1</v>
      </c>
      <c r="EC31" s="24">
        <v>0</v>
      </c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24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24"/>
      <c r="FB31" s="19">
        <v>1</v>
      </c>
      <c r="FC31" s="19">
        <v>0</v>
      </c>
      <c r="FD31" s="19">
        <v>0</v>
      </c>
      <c r="FE31" s="19">
        <v>0</v>
      </c>
      <c r="FF31" s="19">
        <v>0</v>
      </c>
      <c r="FG31" s="19">
        <v>0</v>
      </c>
      <c r="FH31" s="19">
        <v>0</v>
      </c>
      <c r="FI31" s="19">
        <v>0</v>
      </c>
      <c r="FJ31" s="19">
        <v>0</v>
      </c>
      <c r="FK31" s="19">
        <v>1</v>
      </c>
      <c r="FL31" s="19">
        <v>0</v>
      </c>
      <c r="FM31" s="24">
        <v>2</v>
      </c>
      <c r="FN31" s="23">
        <v>0</v>
      </c>
      <c r="FO31" s="19">
        <v>1</v>
      </c>
      <c r="FP31" s="19">
        <v>0</v>
      </c>
      <c r="FQ31" s="19">
        <v>1</v>
      </c>
      <c r="FR31" s="19">
        <v>1</v>
      </c>
      <c r="FS31" s="19">
        <v>0</v>
      </c>
      <c r="FT31" s="19">
        <v>1</v>
      </c>
      <c r="FU31" s="19">
        <v>1</v>
      </c>
      <c r="FV31" s="19">
        <v>2</v>
      </c>
      <c r="FW31" s="19">
        <v>1</v>
      </c>
      <c r="FX31" s="19">
        <v>1</v>
      </c>
      <c r="FY31" s="24">
        <v>0</v>
      </c>
      <c r="FZ31" s="23">
        <v>0</v>
      </c>
      <c r="GA31" s="19">
        <v>1</v>
      </c>
      <c r="GB31" s="19">
        <v>2</v>
      </c>
      <c r="GC31" s="19">
        <v>1</v>
      </c>
      <c r="GD31" s="19">
        <v>2</v>
      </c>
      <c r="GE31" s="19">
        <v>1</v>
      </c>
      <c r="GF31" s="19">
        <v>3</v>
      </c>
      <c r="GG31" s="19">
        <v>3</v>
      </c>
      <c r="GH31" s="19">
        <v>0</v>
      </c>
      <c r="GI31" s="19">
        <v>1</v>
      </c>
      <c r="GJ31" s="19">
        <v>1</v>
      </c>
      <c r="GK31" s="24">
        <v>1</v>
      </c>
      <c r="GL31" s="23">
        <v>2</v>
      </c>
      <c r="GM31" s="19">
        <v>1</v>
      </c>
      <c r="GN31" s="19">
        <v>2</v>
      </c>
      <c r="GO31" s="19">
        <v>1</v>
      </c>
      <c r="GP31" s="19">
        <v>1</v>
      </c>
      <c r="GQ31" s="19">
        <v>1</v>
      </c>
      <c r="GR31" s="19">
        <v>1</v>
      </c>
      <c r="GS31" s="19">
        <v>0</v>
      </c>
      <c r="GT31" s="19">
        <v>1</v>
      </c>
      <c r="GU31" s="19">
        <v>2</v>
      </c>
      <c r="GV31" s="19">
        <v>1</v>
      </c>
      <c r="GW31" s="24">
        <v>1</v>
      </c>
      <c r="GX31" s="24">
        <v>2</v>
      </c>
      <c r="GY31" s="24">
        <v>2</v>
      </c>
      <c r="GZ31" s="24">
        <v>0</v>
      </c>
      <c r="HA31" s="24">
        <v>0</v>
      </c>
      <c r="HB31" s="24">
        <v>1</v>
      </c>
      <c r="HC31" s="24">
        <v>4</v>
      </c>
      <c r="HD31" s="24">
        <v>1</v>
      </c>
      <c r="HE31" s="24">
        <v>2</v>
      </c>
      <c r="HF31" s="24">
        <v>0</v>
      </c>
      <c r="HG31" s="24">
        <v>4</v>
      </c>
      <c r="HH31" s="24">
        <v>0</v>
      </c>
      <c r="HI31" s="24">
        <v>1</v>
      </c>
      <c r="HJ31" s="24">
        <v>3</v>
      </c>
      <c r="HK31" s="24">
        <v>0</v>
      </c>
      <c r="HL31" s="24">
        <v>3</v>
      </c>
      <c r="HM31" s="24">
        <v>0</v>
      </c>
      <c r="HN31" s="24">
        <v>0</v>
      </c>
      <c r="HO31" s="24">
        <v>3</v>
      </c>
      <c r="HP31" s="24">
        <v>6</v>
      </c>
      <c r="HQ31" s="24">
        <v>8</v>
      </c>
      <c r="HR31" s="24">
        <v>4</v>
      </c>
      <c r="HS31" s="24">
        <v>4</v>
      </c>
      <c r="HT31" s="24">
        <v>2</v>
      </c>
      <c r="HU31" s="24">
        <v>1</v>
      </c>
    </row>
    <row r="32" spans="1:7495" x14ac:dyDescent="0.35">
      <c r="A32" s="113" t="s">
        <v>48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24">
        <v>0</v>
      </c>
      <c r="N32" s="23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24">
        <v>1</v>
      </c>
      <c r="Z32" s="23">
        <v>0</v>
      </c>
      <c r="AA32" s="19">
        <v>0</v>
      </c>
      <c r="AB32" s="19">
        <v>1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24">
        <v>0</v>
      </c>
      <c r="AL32" s="23">
        <v>0</v>
      </c>
      <c r="AM32" s="19">
        <v>1</v>
      </c>
      <c r="AN32" s="19">
        <v>0</v>
      </c>
      <c r="AO32" s="19">
        <v>0</v>
      </c>
      <c r="AP32" s="19">
        <v>0</v>
      </c>
      <c r="AQ32" s="19">
        <v>0</v>
      </c>
      <c r="AR32" s="19">
        <v>1</v>
      </c>
      <c r="AS32" s="19">
        <v>1</v>
      </c>
      <c r="AT32" s="19">
        <v>0</v>
      </c>
      <c r="AU32" s="19">
        <v>0</v>
      </c>
      <c r="AV32" s="19">
        <v>0</v>
      </c>
      <c r="AW32" s="24">
        <v>0</v>
      </c>
      <c r="AX32" s="23">
        <v>0</v>
      </c>
      <c r="AY32" s="19">
        <v>0</v>
      </c>
      <c r="AZ32" s="19">
        <v>0</v>
      </c>
      <c r="BA32" s="19">
        <v>1</v>
      </c>
      <c r="BB32" s="19">
        <v>2</v>
      </c>
      <c r="BC32" s="19">
        <v>0</v>
      </c>
      <c r="BD32" s="19">
        <v>0</v>
      </c>
      <c r="BE32" s="19">
        <v>0</v>
      </c>
      <c r="BF32" s="19">
        <v>0</v>
      </c>
      <c r="BG32" s="19">
        <v>0</v>
      </c>
      <c r="BH32" s="19">
        <v>1</v>
      </c>
      <c r="BI32" s="24">
        <v>0</v>
      </c>
      <c r="BJ32" s="23">
        <v>1</v>
      </c>
      <c r="BK32" s="19">
        <v>0</v>
      </c>
      <c r="BL32" s="19">
        <v>0</v>
      </c>
      <c r="BM32" s="19">
        <v>0</v>
      </c>
      <c r="BN32" s="19">
        <v>0</v>
      </c>
      <c r="BO32" s="19">
        <v>0</v>
      </c>
      <c r="BP32" s="19">
        <v>0</v>
      </c>
      <c r="BQ32" s="19">
        <v>1</v>
      </c>
      <c r="BR32" s="19">
        <v>0</v>
      </c>
      <c r="BS32" s="19">
        <v>0</v>
      </c>
      <c r="BT32" s="19">
        <v>0</v>
      </c>
      <c r="BU32" s="19">
        <v>0</v>
      </c>
      <c r="BV32" s="23">
        <v>0</v>
      </c>
      <c r="BW32" s="19">
        <v>0</v>
      </c>
      <c r="BX32" s="19">
        <v>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19">
        <v>0</v>
      </c>
      <c r="CE32" s="19">
        <v>0</v>
      </c>
      <c r="CF32" s="19">
        <v>0</v>
      </c>
      <c r="CG32" s="24">
        <v>0</v>
      </c>
      <c r="CH32" s="23">
        <v>0</v>
      </c>
      <c r="CI32" s="19">
        <v>0</v>
      </c>
      <c r="CJ32" s="19">
        <v>0</v>
      </c>
      <c r="CK32" s="19">
        <v>0</v>
      </c>
      <c r="CL32" s="19">
        <v>0</v>
      </c>
      <c r="CM32" s="19">
        <v>0</v>
      </c>
      <c r="CN32" s="19">
        <v>0</v>
      </c>
      <c r="CO32" s="19">
        <v>0</v>
      </c>
      <c r="CP32" s="19">
        <v>0</v>
      </c>
      <c r="CQ32" s="19">
        <v>0</v>
      </c>
      <c r="CR32" s="19">
        <v>0</v>
      </c>
      <c r="CS32" s="24">
        <v>0</v>
      </c>
      <c r="CT32" s="23">
        <v>0</v>
      </c>
      <c r="CU32" s="19">
        <v>0</v>
      </c>
      <c r="CV32" s="19">
        <v>0</v>
      </c>
      <c r="CW32" s="19">
        <v>0</v>
      </c>
      <c r="CX32" s="19">
        <v>0</v>
      </c>
      <c r="CY32" s="19">
        <v>0</v>
      </c>
      <c r="CZ32" s="19">
        <v>0</v>
      </c>
      <c r="DA32" s="19">
        <v>0</v>
      </c>
      <c r="DB32" s="19">
        <v>0</v>
      </c>
      <c r="DC32" s="19">
        <v>0</v>
      </c>
      <c r="DD32" s="19">
        <v>0</v>
      </c>
      <c r="DE32" s="24">
        <v>1</v>
      </c>
      <c r="DF32" s="19">
        <v>0</v>
      </c>
      <c r="DG32" s="19">
        <v>0</v>
      </c>
      <c r="DH32" s="19">
        <v>0</v>
      </c>
      <c r="DI32" s="19">
        <v>0</v>
      </c>
      <c r="DJ32" s="19">
        <v>0</v>
      </c>
      <c r="DK32" s="19">
        <v>0</v>
      </c>
      <c r="DL32" s="19">
        <v>0</v>
      </c>
      <c r="DM32" s="19">
        <v>0</v>
      </c>
      <c r="DN32" s="19">
        <v>0</v>
      </c>
      <c r="DO32" s="19">
        <v>1</v>
      </c>
      <c r="DP32" s="19">
        <v>0</v>
      </c>
      <c r="DQ32" s="24">
        <v>0</v>
      </c>
      <c r="DR32" s="19">
        <v>0</v>
      </c>
      <c r="DS32" s="19">
        <v>0</v>
      </c>
      <c r="DT32" s="19">
        <v>0</v>
      </c>
      <c r="DU32" s="19">
        <v>0</v>
      </c>
      <c r="DV32" s="19">
        <v>0</v>
      </c>
      <c r="DW32" s="19">
        <v>1</v>
      </c>
      <c r="DX32" s="19">
        <v>0</v>
      </c>
      <c r="DY32" s="19">
        <v>0</v>
      </c>
      <c r="DZ32" s="19">
        <v>1</v>
      </c>
      <c r="EA32" s="19">
        <v>0</v>
      </c>
      <c r="EB32" s="19">
        <v>1</v>
      </c>
      <c r="EC32" s="24">
        <v>1</v>
      </c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24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24"/>
      <c r="FB32" s="19">
        <v>0</v>
      </c>
      <c r="FC32" s="19">
        <v>0</v>
      </c>
      <c r="FD32" s="19">
        <v>0</v>
      </c>
      <c r="FE32" s="19">
        <v>1</v>
      </c>
      <c r="FF32" s="19">
        <v>0</v>
      </c>
      <c r="FG32" s="19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24">
        <v>0</v>
      </c>
      <c r="FN32" s="23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24">
        <v>1</v>
      </c>
      <c r="FZ32" s="23">
        <v>3</v>
      </c>
      <c r="GA32" s="19">
        <v>0</v>
      </c>
      <c r="GB32" s="19">
        <v>0</v>
      </c>
      <c r="GC32" s="19">
        <v>0</v>
      </c>
      <c r="GD32" s="19">
        <v>0</v>
      </c>
      <c r="GE32" s="19">
        <v>0</v>
      </c>
      <c r="GF32" s="19">
        <v>0</v>
      </c>
      <c r="GG32" s="19">
        <v>0</v>
      </c>
      <c r="GH32" s="19">
        <v>0</v>
      </c>
      <c r="GI32" s="19">
        <v>0</v>
      </c>
      <c r="GJ32" s="19">
        <v>0</v>
      </c>
      <c r="GK32" s="24">
        <v>0</v>
      </c>
      <c r="GL32" s="23">
        <v>2</v>
      </c>
      <c r="GM32" s="19">
        <v>0</v>
      </c>
      <c r="GN32" s="19">
        <v>0</v>
      </c>
      <c r="GO32" s="19">
        <v>1</v>
      </c>
      <c r="GP32" s="19">
        <v>0</v>
      </c>
      <c r="GQ32" s="19">
        <v>0</v>
      </c>
      <c r="GR32" s="19">
        <v>0</v>
      </c>
      <c r="GS32" s="19">
        <v>0</v>
      </c>
      <c r="GT32" s="19">
        <v>0</v>
      </c>
      <c r="GU32" s="19">
        <v>0</v>
      </c>
      <c r="GV32" s="19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1</v>
      </c>
      <c r="HC32" s="24">
        <v>0</v>
      </c>
      <c r="HD32" s="24">
        <v>0</v>
      </c>
      <c r="HE32" s="24">
        <v>1</v>
      </c>
      <c r="HF32" s="24">
        <v>1</v>
      </c>
      <c r="HG32" s="24">
        <v>1</v>
      </c>
      <c r="HH32" s="24">
        <v>0</v>
      </c>
      <c r="HI32" s="24">
        <v>1</v>
      </c>
      <c r="HJ32" s="24">
        <v>0</v>
      </c>
      <c r="HK32" s="24">
        <v>0</v>
      </c>
      <c r="HL32" s="24">
        <v>2</v>
      </c>
      <c r="HM32" s="24">
        <v>0</v>
      </c>
      <c r="HN32" s="24">
        <v>0</v>
      </c>
      <c r="HO32" s="24">
        <v>1</v>
      </c>
      <c r="HP32" s="24">
        <v>0</v>
      </c>
      <c r="HQ32" s="24">
        <v>1</v>
      </c>
      <c r="HR32" s="24">
        <v>1</v>
      </c>
      <c r="HS32" s="24">
        <v>2</v>
      </c>
      <c r="HT32" s="24">
        <v>0</v>
      </c>
      <c r="HU32" s="24">
        <v>1</v>
      </c>
    </row>
    <row r="33" spans="1:7495" x14ac:dyDescent="0.35">
      <c r="A33" s="113" t="s">
        <v>49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24">
        <v>0</v>
      </c>
      <c r="N33" s="23">
        <v>0</v>
      </c>
      <c r="O33" s="19">
        <v>1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24">
        <v>0</v>
      </c>
      <c r="Z33" s="23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24">
        <v>0</v>
      </c>
      <c r="AL33" s="23">
        <v>0</v>
      </c>
      <c r="AM33" s="19">
        <v>0</v>
      </c>
      <c r="AN33" s="19">
        <v>0</v>
      </c>
      <c r="AO33" s="19">
        <v>1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24">
        <v>0</v>
      </c>
      <c r="AX33" s="23">
        <v>0</v>
      </c>
      <c r="AY33" s="19">
        <v>0</v>
      </c>
      <c r="AZ33" s="19">
        <v>1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24">
        <v>0</v>
      </c>
      <c r="BJ33" s="23">
        <v>0</v>
      </c>
      <c r="BK33" s="19">
        <v>0</v>
      </c>
      <c r="BL33" s="19">
        <v>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23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19">
        <v>0</v>
      </c>
      <c r="CE33" s="19">
        <v>0</v>
      </c>
      <c r="CF33" s="19">
        <v>0</v>
      </c>
      <c r="CG33" s="24">
        <v>0</v>
      </c>
      <c r="CH33" s="23">
        <v>0</v>
      </c>
      <c r="CI33" s="19">
        <v>0</v>
      </c>
      <c r="CJ33" s="19">
        <v>0</v>
      </c>
      <c r="CK33" s="19">
        <v>0</v>
      </c>
      <c r="CL33" s="19">
        <v>0</v>
      </c>
      <c r="CM33" s="19">
        <v>0</v>
      </c>
      <c r="CN33" s="19">
        <v>0</v>
      </c>
      <c r="CO33" s="19">
        <v>0</v>
      </c>
      <c r="CP33" s="19">
        <v>0</v>
      </c>
      <c r="CQ33" s="19">
        <v>0</v>
      </c>
      <c r="CR33" s="19">
        <v>0</v>
      </c>
      <c r="CS33" s="24">
        <v>0</v>
      </c>
      <c r="CT33" s="23">
        <v>0</v>
      </c>
      <c r="CU33" s="19">
        <v>0</v>
      </c>
      <c r="CV33" s="19">
        <v>0</v>
      </c>
      <c r="CW33" s="19">
        <v>0</v>
      </c>
      <c r="CX33" s="19">
        <v>0</v>
      </c>
      <c r="CY33" s="19">
        <v>0</v>
      </c>
      <c r="CZ33" s="19">
        <v>0</v>
      </c>
      <c r="DA33" s="19">
        <v>0</v>
      </c>
      <c r="DB33" s="19">
        <v>0</v>
      </c>
      <c r="DC33" s="19">
        <v>0</v>
      </c>
      <c r="DD33" s="19">
        <v>0</v>
      </c>
      <c r="DE33" s="24">
        <v>0</v>
      </c>
      <c r="DF33" s="19">
        <v>0</v>
      </c>
      <c r="DG33" s="19">
        <v>0</v>
      </c>
      <c r="DH33" s="19">
        <v>0</v>
      </c>
      <c r="DI33" s="19">
        <v>0</v>
      </c>
      <c r="DJ33" s="19">
        <v>0</v>
      </c>
      <c r="DK33" s="19">
        <v>0</v>
      </c>
      <c r="DL33" s="19">
        <v>0</v>
      </c>
      <c r="DM33" s="19">
        <v>0</v>
      </c>
      <c r="DN33" s="19">
        <v>0</v>
      </c>
      <c r="DO33" s="19">
        <v>0</v>
      </c>
      <c r="DP33" s="19">
        <v>0</v>
      </c>
      <c r="DQ33" s="24">
        <v>0</v>
      </c>
      <c r="DR33" s="19">
        <v>0</v>
      </c>
      <c r="DS33" s="19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24">
        <v>0</v>
      </c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24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24"/>
      <c r="FB33" s="19">
        <v>0</v>
      </c>
      <c r="FC33" s="19">
        <v>0</v>
      </c>
      <c r="FD33" s="19">
        <v>0</v>
      </c>
      <c r="FE33" s="19">
        <v>4</v>
      </c>
      <c r="FF33" s="19">
        <v>0</v>
      </c>
      <c r="FG33" s="19">
        <v>0</v>
      </c>
      <c r="FH33" s="19">
        <v>0</v>
      </c>
      <c r="FI33" s="19">
        <v>0</v>
      </c>
      <c r="FJ33" s="19">
        <v>0</v>
      </c>
      <c r="FK33" s="19">
        <v>0</v>
      </c>
      <c r="FL33" s="19">
        <v>0</v>
      </c>
      <c r="FM33" s="24">
        <v>0</v>
      </c>
      <c r="FN33" s="23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0</v>
      </c>
      <c r="FV33" s="19">
        <v>0</v>
      </c>
      <c r="FW33" s="19">
        <v>0</v>
      </c>
      <c r="FX33" s="19">
        <v>0</v>
      </c>
      <c r="FY33" s="24">
        <v>0</v>
      </c>
      <c r="FZ33" s="23">
        <v>0</v>
      </c>
      <c r="GA33" s="19">
        <v>1</v>
      </c>
      <c r="GB33" s="19">
        <v>1</v>
      </c>
      <c r="GC33" s="19">
        <v>0</v>
      </c>
      <c r="GD33" s="19">
        <v>0</v>
      </c>
      <c r="GE33" s="19">
        <v>0</v>
      </c>
      <c r="GF33" s="19">
        <v>0</v>
      </c>
      <c r="GG33" s="19">
        <v>0</v>
      </c>
      <c r="GH33" s="19">
        <v>0</v>
      </c>
      <c r="GI33" s="19">
        <v>0</v>
      </c>
      <c r="GJ33" s="19">
        <v>0</v>
      </c>
      <c r="GK33" s="24">
        <v>0</v>
      </c>
      <c r="GL33" s="23">
        <v>0</v>
      </c>
      <c r="GM33" s="19">
        <v>0</v>
      </c>
      <c r="GN33" s="19">
        <v>1</v>
      </c>
      <c r="GO33" s="19">
        <v>0</v>
      </c>
      <c r="GP33" s="19">
        <v>0</v>
      </c>
      <c r="GQ33" s="19">
        <v>0</v>
      </c>
      <c r="GR33" s="19">
        <v>0</v>
      </c>
      <c r="GS33" s="19">
        <v>0</v>
      </c>
      <c r="GT33" s="19">
        <v>0</v>
      </c>
      <c r="GU33" s="19">
        <v>0</v>
      </c>
      <c r="GV33" s="19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1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>
        <v>0</v>
      </c>
      <c r="HP33" s="24">
        <v>0</v>
      </c>
      <c r="HQ33" s="24">
        <v>0</v>
      </c>
      <c r="HR33" s="24">
        <v>0</v>
      </c>
      <c r="HS33" s="24">
        <v>0</v>
      </c>
      <c r="HT33" s="24">
        <v>0</v>
      </c>
      <c r="HU33" s="24">
        <v>0</v>
      </c>
    </row>
    <row r="34" spans="1:7495" x14ac:dyDescent="0.35">
      <c r="A34" s="113" t="s">
        <v>50</v>
      </c>
      <c r="B34" s="19">
        <v>3</v>
      </c>
      <c r="C34" s="19">
        <v>2</v>
      </c>
      <c r="D34" s="19">
        <v>0</v>
      </c>
      <c r="E34" s="19">
        <v>1</v>
      </c>
      <c r="F34" s="19">
        <v>1</v>
      </c>
      <c r="G34" s="19">
        <v>1</v>
      </c>
      <c r="H34" s="19">
        <v>2</v>
      </c>
      <c r="I34" s="19">
        <v>0</v>
      </c>
      <c r="J34" s="19">
        <v>0</v>
      </c>
      <c r="K34" s="19">
        <v>1</v>
      </c>
      <c r="L34" s="19">
        <v>3</v>
      </c>
      <c r="M34" s="24">
        <v>4</v>
      </c>
      <c r="N34" s="23">
        <v>0</v>
      </c>
      <c r="O34" s="19">
        <v>3</v>
      </c>
      <c r="P34" s="19">
        <v>3</v>
      </c>
      <c r="Q34" s="19">
        <v>6</v>
      </c>
      <c r="R34" s="19">
        <v>4</v>
      </c>
      <c r="S34" s="19">
        <v>3</v>
      </c>
      <c r="T34" s="19">
        <v>4</v>
      </c>
      <c r="U34" s="19">
        <v>5</v>
      </c>
      <c r="V34" s="19">
        <v>0</v>
      </c>
      <c r="W34" s="19">
        <v>4</v>
      </c>
      <c r="X34" s="19">
        <v>5</v>
      </c>
      <c r="Y34" s="24">
        <v>3</v>
      </c>
      <c r="Z34" s="23">
        <v>3</v>
      </c>
      <c r="AA34" s="19">
        <v>5</v>
      </c>
      <c r="AB34" s="19">
        <v>2</v>
      </c>
      <c r="AC34" s="19">
        <v>5</v>
      </c>
      <c r="AD34" s="19">
        <v>2</v>
      </c>
      <c r="AE34" s="19">
        <v>6</v>
      </c>
      <c r="AF34" s="19">
        <v>3</v>
      </c>
      <c r="AG34" s="19">
        <v>7</v>
      </c>
      <c r="AH34" s="19">
        <v>1</v>
      </c>
      <c r="AI34" s="19">
        <v>10</v>
      </c>
      <c r="AJ34" s="19">
        <v>6</v>
      </c>
      <c r="AK34" s="24">
        <v>4</v>
      </c>
      <c r="AL34" s="23">
        <v>2</v>
      </c>
      <c r="AM34" s="19">
        <v>6</v>
      </c>
      <c r="AN34" s="19">
        <v>2</v>
      </c>
      <c r="AO34" s="19">
        <v>5</v>
      </c>
      <c r="AP34" s="19">
        <v>5</v>
      </c>
      <c r="AQ34" s="19">
        <v>8</v>
      </c>
      <c r="AR34" s="19">
        <v>5</v>
      </c>
      <c r="AS34" s="19">
        <v>1</v>
      </c>
      <c r="AT34" s="19">
        <v>0</v>
      </c>
      <c r="AU34" s="19">
        <v>0</v>
      </c>
      <c r="AV34" s="19">
        <v>2</v>
      </c>
      <c r="AW34" s="24">
        <v>3</v>
      </c>
      <c r="AX34" s="23">
        <v>4</v>
      </c>
      <c r="AY34" s="19">
        <v>2</v>
      </c>
      <c r="AZ34" s="19">
        <v>4</v>
      </c>
      <c r="BA34" s="19">
        <v>2</v>
      </c>
      <c r="BB34" s="19">
        <v>2</v>
      </c>
      <c r="BC34" s="19">
        <v>3</v>
      </c>
      <c r="BD34" s="19">
        <v>2</v>
      </c>
      <c r="BE34" s="19">
        <v>1</v>
      </c>
      <c r="BF34" s="19">
        <v>4</v>
      </c>
      <c r="BG34" s="19">
        <v>0</v>
      </c>
      <c r="BH34" s="19">
        <v>6</v>
      </c>
      <c r="BI34" s="24">
        <v>3</v>
      </c>
      <c r="BJ34" s="23">
        <v>5</v>
      </c>
      <c r="BK34" s="19">
        <v>2</v>
      </c>
      <c r="BL34" s="19">
        <v>7</v>
      </c>
      <c r="BM34" s="19">
        <v>1</v>
      </c>
      <c r="BN34" s="19">
        <v>5</v>
      </c>
      <c r="BO34" s="19">
        <v>3</v>
      </c>
      <c r="BP34" s="19">
        <v>2</v>
      </c>
      <c r="BQ34" s="19">
        <v>3</v>
      </c>
      <c r="BR34" s="19">
        <v>1</v>
      </c>
      <c r="BS34" s="19">
        <v>1</v>
      </c>
      <c r="BT34" s="19">
        <v>2</v>
      </c>
      <c r="BU34" s="19">
        <v>1</v>
      </c>
      <c r="BV34" s="23">
        <v>0</v>
      </c>
      <c r="BW34" s="19">
        <v>0</v>
      </c>
      <c r="BX34" s="19">
        <v>1</v>
      </c>
      <c r="BY34" s="19">
        <v>3</v>
      </c>
      <c r="BZ34" s="19">
        <v>1</v>
      </c>
      <c r="CA34" s="19">
        <v>3</v>
      </c>
      <c r="CB34" s="19">
        <v>1</v>
      </c>
      <c r="CC34" s="19">
        <f>(2+2)</f>
        <v>4</v>
      </c>
      <c r="CD34" s="19">
        <v>4</v>
      </c>
      <c r="CE34" s="19">
        <v>4</v>
      </c>
      <c r="CF34" s="19">
        <v>4</v>
      </c>
      <c r="CG34" s="24">
        <v>3</v>
      </c>
      <c r="CH34" s="23">
        <v>4</v>
      </c>
      <c r="CI34" s="19">
        <v>3</v>
      </c>
      <c r="CJ34" s="19">
        <v>2</v>
      </c>
      <c r="CK34" s="19">
        <v>1</v>
      </c>
      <c r="CL34" s="19">
        <v>4</v>
      </c>
      <c r="CM34" s="19">
        <v>3</v>
      </c>
      <c r="CN34" s="19">
        <v>4</v>
      </c>
      <c r="CO34" s="19">
        <f>SUM(2+0)</f>
        <v>2</v>
      </c>
      <c r="CP34" s="19">
        <v>4</v>
      </c>
      <c r="CQ34" s="19">
        <f>SUM(5)</f>
        <v>5</v>
      </c>
      <c r="CR34" s="19">
        <v>2</v>
      </c>
      <c r="CS34" s="24">
        <v>3</v>
      </c>
      <c r="CT34" s="23">
        <v>2</v>
      </c>
      <c r="CU34" s="19">
        <f>1+1</f>
        <v>2</v>
      </c>
      <c r="CV34" s="19">
        <v>3</v>
      </c>
      <c r="CW34" s="19">
        <v>1</v>
      </c>
      <c r="CX34" s="19">
        <v>0</v>
      </c>
      <c r="CY34" s="19">
        <v>2</v>
      </c>
      <c r="CZ34" s="19">
        <v>3</v>
      </c>
      <c r="DA34" s="19">
        <v>3</v>
      </c>
      <c r="DB34" s="19">
        <v>1</v>
      </c>
      <c r="DC34" s="19">
        <v>4</v>
      </c>
      <c r="DD34" s="19">
        <v>0</v>
      </c>
      <c r="DE34" s="24">
        <v>1</v>
      </c>
      <c r="DF34" s="19">
        <v>2</v>
      </c>
      <c r="DG34" s="19">
        <v>1</v>
      </c>
      <c r="DH34" s="19">
        <v>3</v>
      </c>
      <c r="DI34" s="19">
        <v>3</v>
      </c>
      <c r="DJ34" s="19">
        <v>4</v>
      </c>
      <c r="DK34" s="19">
        <v>0</v>
      </c>
      <c r="DL34" s="19">
        <v>2</v>
      </c>
      <c r="DM34" s="19">
        <v>4</v>
      </c>
      <c r="DN34" s="19">
        <v>1</v>
      </c>
      <c r="DO34" s="19">
        <v>2</v>
      </c>
      <c r="DP34" s="19">
        <v>5</v>
      </c>
      <c r="DQ34" s="24">
        <v>1</v>
      </c>
      <c r="DR34" s="19">
        <v>4</v>
      </c>
      <c r="DS34" s="19">
        <v>6</v>
      </c>
      <c r="DT34" s="19">
        <v>4</v>
      </c>
      <c r="DU34" s="19">
        <f>7+1</f>
        <v>8</v>
      </c>
      <c r="DV34" s="19">
        <v>1</v>
      </c>
      <c r="DW34" s="19">
        <v>2</v>
      </c>
      <c r="DX34" s="19">
        <v>1</v>
      </c>
      <c r="DY34" s="19">
        <v>3</v>
      </c>
      <c r="DZ34" s="19">
        <v>1</v>
      </c>
      <c r="EA34" s="19">
        <v>1</v>
      </c>
      <c r="EB34" s="19">
        <v>5</v>
      </c>
      <c r="EC34" s="24">
        <v>2</v>
      </c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24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24"/>
      <c r="FB34" s="19">
        <v>1</v>
      </c>
      <c r="FC34" s="19">
        <v>0</v>
      </c>
      <c r="FD34" s="19">
        <v>2</v>
      </c>
      <c r="FE34" s="19">
        <v>0</v>
      </c>
      <c r="FF34" s="19">
        <v>2</v>
      </c>
      <c r="FG34" s="19">
        <v>1</v>
      </c>
      <c r="FH34" s="19">
        <v>5</v>
      </c>
      <c r="FI34" s="19">
        <f>3</f>
        <v>3</v>
      </c>
      <c r="FJ34" s="19">
        <f>3</f>
        <v>3</v>
      </c>
      <c r="FK34" s="19">
        <f>2</f>
        <v>2</v>
      </c>
      <c r="FL34" s="19">
        <f>1</f>
        <v>1</v>
      </c>
      <c r="FM34" s="24">
        <v>5</v>
      </c>
      <c r="FN34" s="23">
        <v>3</v>
      </c>
      <c r="FO34" s="19">
        <v>0</v>
      </c>
      <c r="FP34" s="19">
        <v>6</v>
      </c>
      <c r="FQ34" s="19">
        <v>2</v>
      </c>
      <c r="FR34" s="19">
        <v>1</v>
      </c>
      <c r="FS34" s="19">
        <v>7</v>
      </c>
      <c r="FT34" s="19">
        <v>4</v>
      </c>
      <c r="FU34" s="19">
        <v>2</v>
      </c>
      <c r="FV34" s="19">
        <v>7</v>
      </c>
      <c r="FW34" s="19">
        <v>4</v>
      </c>
      <c r="FX34" s="19">
        <v>3</v>
      </c>
      <c r="FY34" s="24">
        <v>4</v>
      </c>
      <c r="FZ34" s="23">
        <v>3</v>
      </c>
      <c r="GA34" s="19">
        <v>5</v>
      </c>
      <c r="GB34" s="19">
        <v>3</v>
      </c>
      <c r="GC34" s="19">
        <v>0</v>
      </c>
      <c r="GD34" s="19">
        <v>2</v>
      </c>
      <c r="GE34" s="19">
        <v>5</v>
      </c>
      <c r="GF34" s="19">
        <v>1</v>
      </c>
      <c r="GG34" s="19">
        <v>4</v>
      </c>
      <c r="GH34" s="19">
        <v>4</v>
      </c>
      <c r="GI34" s="19">
        <v>2</v>
      </c>
      <c r="GJ34" s="19">
        <v>2</v>
      </c>
      <c r="GK34" s="24">
        <v>3</v>
      </c>
      <c r="GL34" s="23">
        <v>2</v>
      </c>
      <c r="GM34" s="19">
        <v>1</v>
      </c>
      <c r="GN34" s="19">
        <v>7</v>
      </c>
      <c r="GO34" s="19">
        <v>3</v>
      </c>
      <c r="GP34" s="19">
        <v>3</v>
      </c>
      <c r="GQ34" s="19">
        <v>5</v>
      </c>
      <c r="GR34" s="19">
        <v>3</v>
      </c>
      <c r="GS34" s="19">
        <v>2</v>
      </c>
      <c r="GT34" s="19">
        <v>1</v>
      </c>
      <c r="GU34" s="19">
        <v>2</v>
      </c>
      <c r="GV34" s="19">
        <v>1</v>
      </c>
      <c r="GW34" s="24">
        <v>3</v>
      </c>
      <c r="GX34" s="24">
        <v>6</v>
      </c>
      <c r="GY34" s="24">
        <v>4</v>
      </c>
      <c r="GZ34" s="24">
        <v>2</v>
      </c>
      <c r="HA34" s="24">
        <v>2</v>
      </c>
      <c r="HB34" s="24">
        <v>0</v>
      </c>
      <c r="HC34" s="24">
        <v>2</v>
      </c>
      <c r="HD34" s="24">
        <v>2</v>
      </c>
      <c r="HE34" s="24">
        <v>8</v>
      </c>
      <c r="HF34" s="24">
        <v>7</v>
      </c>
      <c r="HG34" s="24">
        <v>4</v>
      </c>
      <c r="HH34" s="24">
        <v>11</v>
      </c>
      <c r="HI34" s="24">
        <v>7</v>
      </c>
      <c r="HJ34" s="24">
        <v>8</v>
      </c>
      <c r="HK34" s="24">
        <v>10</v>
      </c>
      <c r="HL34" s="24">
        <v>10</v>
      </c>
      <c r="HM34" s="24">
        <v>4</v>
      </c>
      <c r="HN34" s="24">
        <v>0</v>
      </c>
      <c r="HO34" s="24">
        <v>3</v>
      </c>
      <c r="HP34" s="24">
        <v>8</v>
      </c>
      <c r="HQ34" s="24">
        <v>5</v>
      </c>
      <c r="HR34" s="24">
        <v>3</v>
      </c>
      <c r="HS34" s="24">
        <v>3</v>
      </c>
      <c r="HT34" s="24">
        <v>9</v>
      </c>
      <c r="HU34" s="24">
        <v>6</v>
      </c>
    </row>
    <row r="35" spans="1:7495" x14ac:dyDescent="0.35">
      <c r="A35" s="113" t="s">
        <v>51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24">
        <v>0</v>
      </c>
      <c r="N35" s="23">
        <v>0</v>
      </c>
      <c r="O35" s="19">
        <v>0</v>
      </c>
      <c r="P35" s="19">
        <v>2</v>
      </c>
      <c r="Q35" s="19">
        <v>2</v>
      </c>
      <c r="R35" s="19">
        <v>1</v>
      </c>
      <c r="S35" s="19">
        <v>0</v>
      </c>
      <c r="T35" s="19">
        <v>2</v>
      </c>
      <c r="U35" s="19">
        <v>0</v>
      </c>
      <c r="V35" s="19">
        <v>0</v>
      </c>
      <c r="W35" s="19">
        <v>0</v>
      </c>
      <c r="X35" s="19">
        <v>0</v>
      </c>
      <c r="Y35" s="24">
        <v>1</v>
      </c>
      <c r="Z35" s="23">
        <v>0</v>
      </c>
      <c r="AA35" s="19">
        <v>0</v>
      </c>
      <c r="AB35" s="19">
        <v>0</v>
      </c>
      <c r="AC35" s="19">
        <v>1</v>
      </c>
      <c r="AD35" s="19">
        <v>1</v>
      </c>
      <c r="AE35" s="19">
        <v>0</v>
      </c>
      <c r="AF35" s="19">
        <v>0</v>
      </c>
      <c r="AG35" s="19">
        <v>2</v>
      </c>
      <c r="AH35" s="19">
        <v>0</v>
      </c>
      <c r="AI35" s="19">
        <v>1</v>
      </c>
      <c r="AJ35" s="19">
        <v>2</v>
      </c>
      <c r="AK35" s="24">
        <v>2</v>
      </c>
      <c r="AL35" s="23">
        <v>0</v>
      </c>
      <c r="AM35" s="19">
        <v>2</v>
      </c>
      <c r="AN35" s="19">
        <v>1</v>
      </c>
      <c r="AO35" s="19">
        <v>0</v>
      </c>
      <c r="AP35" s="19">
        <v>1</v>
      </c>
      <c r="AQ35" s="19">
        <v>0</v>
      </c>
      <c r="AR35" s="19">
        <v>0</v>
      </c>
      <c r="AS35" s="19">
        <v>1</v>
      </c>
      <c r="AT35" s="19">
        <v>0</v>
      </c>
      <c r="AU35" s="19">
        <v>0</v>
      </c>
      <c r="AV35" s="19">
        <v>1</v>
      </c>
      <c r="AW35" s="24">
        <v>0</v>
      </c>
      <c r="AX35" s="23">
        <v>1</v>
      </c>
      <c r="AY35" s="19">
        <v>1</v>
      </c>
      <c r="AZ35" s="19">
        <v>0</v>
      </c>
      <c r="BA35" s="19">
        <v>1</v>
      </c>
      <c r="BB35" s="19">
        <v>0</v>
      </c>
      <c r="BC35" s="19">
        <v>0</v>
      </c>
      <c r="BD35" s="19">
        <v>2</v>
      </c>
      <c r="BE35" s="19">
        <v>0</v>
      </c>
      <c r="BF35" s="19">
        <v>1</v>
      </c>
      <c r="BG35" s="19">
        <v>0</v>
      </c>
      <c r="BH35" s="19">
        <v>1</v>
      </c>
      <c r="BI35" s="24">
        <v>2</v>
      </c>
      <c r="BJ35" s="23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23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1</v>
      </c>
      <c r="CB35" s="19">
        <v>0</v>
      </c>
      <c r="CC35" s="19">
        <v>0</v>
      </c>
      <c r="CD35" s="19">
        <v>1</v>
      </c>
      <c r="CE35" s="19">
        <v>0</v>
      </c>
      <c r="CF35" s="19">
        <v>0</v>
      </c>
      <c r="CG35" s="24">
        <v>0</v>
      </c>
      <c r="CH35" s="23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24">
        <v>0</v>
      </c>
      <c r="CT35" s="23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24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1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24">
        <v>0</v>
      </c>
      <c r="DR35" s="19">
        <v>0</v>
      </c>
      <c r="DS35" s="19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24">
        <v>0</v>
      </c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24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24"/>
      <c r="FB35" s="19">
        <v>0</v>
      </c>
      <c r="FC35" s="19">
        <v>3</v>
      </c>
      <c r="FD35" s="19">
        <v>0</v>
      </c>
      <c r="FE35" s="19">
        <v>0</v>
      </c>
      <c r="FF35" s="19">
        <v>0</v>
      </c>
      <c r="FG35" s="19">
        <v>0</v>
      </c>
      <c r="FH35" s="19">
        <v>0</v>
      </c>
      <c r="FI35" s="19">
        <v>0</v>
      </c>
      <c r="FJ35" s="19">
        <v>0</v>
      </c>
      <c r="FK35" s="19">
        <v>0</v>
      </c>
      <c r="FL35" s="19">
        <v>0</v>
      </c>
      <c r="FM35" s="24">
        <v>0</v>
      </c>
      <c r="FN35" s="23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1</v>
      </c>
      <c r="FU35" s="19">
        <v>1</v>
      </c>
      <c r="FV35" s="19">
        <v>0</v>
      </c>
      <c r="FW35" s="19">
        <v>0</v>
      </c>
      <c r="FX35" s="19">
        <v>0</v>
      </c>
      <c r="FY35" s="24">
        <v>0</v>
      </c>
      <c r="FZ35" s="23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1</v>
      </c>
      <c r="GH35" s="19">
        <v>0</v>
      </c>
      <c r="GI35" s="19">
        <v>0</v>
      </c>
      <c r="GJ35" s="19">
        <v>0</v>
      </c>
      <c r="GK35" s="24">
        <v>0</v>
      </c>
      <c r="GL35" s="23">
        <v>1</v>
      </c>
      <c r="GM35" s="19">
        <v>0</v>
      </c>
      <c r="GN35" s="19">
        <v>0</v>
      </c>
      <c r="GO35" s="19">
        <v>0</v>
      </c>
      <c r="GP35" s="19">
        <v>0</v>
      </c>
      <c r="GQ35" s="19">
        <v>0</v>
      </c>
      <c r="GR35" s="19">
        <v>0</v>
      </c>
      <c r="GS35" s="19">
        <v>0</v>
      </c>
      <c r="GT35" s="19">
        <v>0</v>
      </c>
      <c r="GU35" s="19">
        <v>0</v>
      </c>
      <c r="GV35" s="19">
        <v>0</v>
      </c>
      <c r="GW35" s="24">
        <v>0</v>
      </c>
      <c r="GX35" s="24">
        <v>1</v>
      </c>
      <c r="GY35" s="24">
        <v>1</v>
      </c>
      <c r="GZ35" s="24">
        <v>0</v>
      </c>
      <c r="HA35" s="24">
        <v>0</v>
      </c>
      <c r="HB35" s="24">
        <v>0</v>
      </c>
      <c r="HC35" s="24">
        <v>1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1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>
        <v>0</v>
      </c>
      <c r="HP35" s="24">
        <v>1</v>
      </c>
      <c r="HQ35" s="24">
        <v>2</v>
      </c>
      <c r="HR35" s="24">
        <v>0</v>
      </c>
      <c r="HS35" s="24">
        <v>0</v>
      </c>
      <c r="HT35" s="24">
        <v>0</v>
      </c>
      <c r="HU35" s="24">
        <v>0</v>
      </c>
    </row>
    <row r="36" spans="1:7495" x14ac:dyDescent="0.35">
      <c r="A36" s="113" t="s">
        <v>52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24">
        <v>0</v>
      </c>
      <c r="N36" s="23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1</v>
      </c>
      <c r="W36" s="19">
        <v>0</v>
      </c>
      <c r="X36" s="19">
        <v>0</v>
      </c>
      <c r="Y36" s="24">
        <v>0</v>
      </c>
      <c r="Z36" s="23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1</v>
      </c>
      <c r="AG36" s="19">
        <v>0</v>
      </c>
      <c r="AH36" s="19">
        <v>0</v>
      </c>
      <c r="AI36" s="19">
        <v>0</v>
      </c>
      <c r="AJ36" s="19">
        <v>1</v>
      </c>
      <c r="AK36" s="24">
        <v>0</v>
      </c>
      <c r="AL36" s="23">
        <v>0</v>
      </c>
      <c r="AM36" s="19">
        <v>1</v>
      </c>
      <c r="AN36" s="19">
        <v>0</v>
      </c>
      <c r="AO36" s="19">
        <v>2</v>
      </c>
      <c r="AP36" s="19">
        <v>1</v>
      </c>
      <c r="AQ36" s="19">
        <v>0</v>
      </c>
      <c r="AR36" s="19">
        <v>0</v>
      </c>
      <c r="AS36" s="19">
        <v>0</v>
      </c>
      <c r="AT36" s="19">
        <v>1</v>
      </c>
      <c r="AU36" s="19">
        <v>0</v>
      </c>
      <c r="AV36" s="19">
        <v>1</v>
      </c>
      <c r="AW36" s="24">
        <v>0</v>
      </c>
      <c r="AX36" s="23">
        <v>0</v>
      </c>
      <c r="AY36" s="19">
        <v>1</v>
      </c>
      <c r="AZ36" s="19">
        <v>1</v>
      </c>
      <c r="BA36" s="19">
        <v>2</v>
      </c>
      <c r="BB36" s="19">
        <v>1</v>
      </c>
      <c r="BC36" s="19">
        <v>1</v>
      </c>
      <c r="BD36" s="19">
        <v>1</v>
      </c>
      <c r="BE36" s="19">
        <v>0</v>
      </c>
      <c r="BF36" s="19">
        <v>0</v>
      </c>
      <c r="BG36" s="19">
        <v>1</v>
      </c>
      <c r="BH36" s="19">
        <v>0</v>
      </c>
      <c r="BI36" s="24">
        <v>0</v>
      </c>
      <c r="BJ36" s="23">
        <v>0</v>
      </c>
      <c r="BK36" s="19">
        <v>0</v>
      </c>
      <c r="BL36" s="19">
        <v>2</v>
      </c>
      <c r="BM36" s="19">
        <v>0</v>
      </c>
      <c r="BN36" s="19">
        <v>0</v>
      </c>
      <c r="BO36" s="19">
        <v>3</v>
      </c>
      <c r="BP36" s="19">
        <v>2</v>
      </c>
      <c r="BQ36" s="19">
        <v>0</v>
      </c>
      <c r="BR36" s="19">
        <v>1</v>
      </c>
      <c r="BS36" s="19">
        <v>2</v>
      </c>
      <c r="BT36" s="19">
        <v>0</v>
      </c>
      <c r="BU36" s="19">
        <v>0</v>
      </c>
      <c r="BV36" s="23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19">
        <v>1</v>
      </c>
      <c r="CE36" s="19">
        <v>0</v>
      </c>
      <c r="CF36" s="19">
        <v>0</v>
      </c>
      <c r="CG36" s="24">
        <v>0</v>
      </c>
      <c r="CH36" s="23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24">
        <v>0</v>
      </c>
      <c r="CT36" s="23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24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0</v>
      </c>
      <c r="DO36" s="19">
        <v>0</v>
      </c>
      <c r="DP36" s="19">
        <v>0</v>
      </c>
      <c r="DQ36" s="24">
        <v>0</v>
      </c>
      <c r="DR36" s="19">
        <f>0+1</f>
        <v>1</v>
      </c>
      <c r="DS36" s="19">
        <v>1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24">
        <v>0</v>
      </c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24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24"/>
      <c r="FB36" s="19">
        <v>0</v>
      </c>
      <c r="FC36" s="19">
        <v>0</v>
      </c>
      <c r="FD36" s="19">
        <v>0</v>
      </c>
      <c r="FE36" s="19">
        <v>0</v>
      </c>
      <c r="FF36" s="19">
        <v>0</v>
      </c>
      <c r="FG36" s="19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24">
        <v>0</v>
      </c>
      <c r="FN36" s="23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24">
        <v>0</v>
      </c>
      <c r="FZ36" s="23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24">
        <v>0</v>
      </c>
      <c r="GL36" s="23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19">
        <v>0</v>
      </c>
      <c r="GU36" s="19">
        <v>0</v>
      </c>
      <c r="GV36" s="19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1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1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>
        <v>0</v>
      </c>
      <c r="HP36" s="24">
        <v>0</v>
      </c>
      <c r="HQ36" s="24">
        <v>0</v>
      </c>
      <c r="HR36" s="24">
        <v>0</v>
      </c>
      <c r="HS36" s="24">
        <v>0</v>
      </c>
      <c r="HT36" s="24">
        <v>0</v>
      </c>
      <c r="HU36" s="24">
        <v>0</v>
      </c>
    </row>
    <row r="37" spans="1:7495" ht="15" customHeight="1" x14ac:dyDescent="0.35">
      <c r="A37" s="113" t="s">
        <v>53</v>
      </c>
      <c r="B37" s="19">
        <v>0</v>
      </c>
      <c r="C37" s="19">
        <v>1</v>
      </c>
      <c r="D37" s="19">
        <v>0</v>
      </c>
      <c r="E37" s="19">
        <v>2</v>
      </c>
      <c r="F37" s="19">
        <v>0</v>
      </c>
      <c r="G37" s="19">
        <v>0</v>
      </c>
      <c r="H37" s="19">
        <v>1</v>
      </c>
      <c r="I37" s="19">
        <v>1</v>
      </c>
      <c r="J37" s="19">
        <v>0</v>
      </c>
      <c r="K37" s="19">
        <v>0</v>
      </c>
      <c r="L37" s="19">
        <v>1</v>
      </c>
      <c r="M37" s="24">
        <v>4</v>
      </c>
      <c r="N37" s="23">
        <v>0</v>
      </c>
      <c r="O37" s="19">
        <v>0</v>
      </c>
      <c r="P37" s="19">
        <v>4</v>
      </c>
      <c r="Q37" s="19">
        <v>0</v>
      </c>
      <c r="R37" s="19">
        <v>0</v>
      </c>
      <c r="S37" s="19">
        <v>1</v>
      </c>
      <c r="T37" s="19">
        <v>2</v>
      </c>
      <c r="U37" s="19">
        <v>0</v>
      </c>
      <c r="V37" s="19">
        <v>3</v>
      </c>
      <c r="W37" s="19">
        <v>1</v>
      </c>
      <c r="X37" s="19">
        <v>1</v>
      </c>
      <c r="Y37" s="24">
        <v>3</v>
      </c>
      <c r="Z37" s="23">
        <v>1</v>
      </c>
      <c r="AA37" s="19">
        <v>2</v>
      </c>
      <c r="AB37" s="19">
        <v>3</v>
      </c>
      <c r="AC37" s="19">
        <v>0</v>
      </c>
      <c r="AD37" s="19">
        <v>0</v>
      </c>
      <c r="AE37" s="19">
        <v>0</v>
      </c>
      <c r="AF37" s="19">
        <v>1</v>
      </c>
      <c r="AG37" s="19">
        <v>3</v>
      </c>
      <c r="AH37" s="19">
        <v>2</v>
      </c>
      <c r="AI37" s="19">
        <v>1</v>
      </c>
      <c r="AJ37" s="19">
        <v>3</v>
      </c>
      <c r="AK37" s="24">
        <v>2</v>
      </c>
      <c r="AL37" s="23">
        <v>0</v>
      </c>
      <c r="AM37" s="19">
        <v>3</v>
      </c>
      <c r="AN37" s="19">
        <v>1</v>
      </c>
      <c r="AO37" s="19">
        <v>3</v>
      </c>
      <c r="AP37" s="19">
        <v>3</v>
      </c>
      <c r="AQ37" s="19">
        <v>0</v>
      </c>
      <c r="AR37" s="19">
        <v>1</v>
      </c>
      <c r="AS37" s="19">
        <v>0</v>
      </c>
      <c r="AT37" s="19">
        <v>1</v>
      </c>
      <c r="AU37" s="19">
        <v>0</v>
      </c>
      <c r="AV37" s="19">
        <v>2</v>
      </c>
      <c r="AW37" s="24">
        <v>1</v>
      </c>
      <c r="AX37" s="23">
        <v>0</v>
      </c>
      <c r="AY37" s="19">
        <v>1</v>
      </c>
      <c r="AZ37" s="19">
        <v>3</v>
      </c>
      <c r="BA37" s="19">
        <v>4</v>
      </c>
      <c r="BB37" s="19">
        <v>3</v>
      </c>
      <c r="BC37" s="19">
        <v>1</v>
      </c>
      <c r="BD37" s="19">
        <v>5</v>
      </c>
      <c r="BE37" s="19">
        <v>1</v>
      </c>
      <c r="BF37" s="19">
        <v>2</v>
      </c>
      <c r="BG37" s="19">
        <v>2</v>
      </c>
      <c r="BH37" s="19">
        <v>2</v>
      </c>
      <c r="BI37" s="24">
        <v>2</v>
      </c>
      <c r="BJ37" s="23">
        <v>6</v>
      </c>
      <c r="BK37" s="19">
        <v>0</v>
      </c>
      <c r="BL37" s="19">
        <v>0</v>
      </c>
      <c r="BM37" s="19">
        <v>1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2</v>
      </c>
      <c r="BU37" s="19">
        <v>1</v>
      </c>
      <c r="BV37" s="23">
        <v>2</v>
      </c>
      <c r="BW37" s="19">
        <v>1</v>
      </c>
      <c r="BX37" s="19">
        <v>1</v>
      </c>
      <c r="BY37" s="19">
        <v>1</v>
      </c>
      <c r="BZ37" s="19">
        <v>3</v>
      </c>
      <c r="CA37" s="19">
        <v>4</v>
      </c>
      <c r="CB37" s="19">
        <v>2</v>
      </c>
      <c r="CC37" s="19">
        <v>0</v>
      </c>
      <c r="CD37" s="19">
        <v>0</v>
      </c>
      <c r="CE37" s="19">
        <v>1</v>
      </c>
      <c r="CF37" s="19">
        <v>1</v>
      </c>
      <c r="CG37" s="24">
        <v>1</v>
      </c>
      <c r="CH37" s="23">
        <v>0</v>
      </c>
      <c r="CI37" s="19">
        <v>1</v>
      </c>
      <c r="CJ37" s="19">
        <v>0</v>
      </c>
      <c r="CK37" s="19">
        <v>1</v>
      </c>
      <c r="CL37" s="19">
        <v>0</v>
      </c>
      <c r="CM37" s="19">
        <v>1</v>
      </c>
      <c r="CN37" s="19">
        <v>1</v>
      </c>
      <c r="CO37" s="19">
        <f>SUM(2+0)</f>
        <v>2</v>
      </c>
      <c r="CP37" s="19">
        <v>0</v>
      </c>
      <c r="CQ37" s="19">
        <v>2</v>
      </c>
      <c r="CR37" s="19">
        <v>2</v>
      </c>
      <c r="CS37" s="24">
        <v>3</v>
      </c>
      <c r="CT37" s="23">
        <v>0</v>
      </c>
      <c r="CU37" s="19">
        <v>0</v>
      </c>
      <c r="CV37" s="19">
        <v>0</v>
      </c>
      <c r="CW37" s="19">
        <v>0</v>
      </c>
      <c r="CX37" s="19">
        <v>1</v>
      </c>
      <c r="CY37" s="19">
        <v>0</v>
      </c>
      <c r="CZ37" s="19">
        <v>2</v>
      </c>
      <c r="DA37" s="19">
        <v>3</v>
      </c>
      <c r="DB37" s="19">
        <v>0</v>
      </c>
      <c r="DC37" s="19">
        <v>1</v>
      </c>
      <c r="DD37" s="19">
        <v>3</v>
      </c>
      <c r="DE37" s="24">
        <v>1</v>
      </c>
      <c r="DF37" s="19">
        <v>1</v>
      </c>
      <c r="DG37" s="19">
        <v>2</v>
      </c>
      <c r="DH37" s="19">
        <v>2</v>
      </c>
      <c r="DI37" s="19">
        <v>1</v>
      </c>
      <c r="DJ37" s="19">
        <v>1</v>
      </c>
      <c r="DK37" s="19">
        <v>0</v>
      </c>
      <c r="DL37" s="19">
        <v>1</v>
      </c>
      <c r="DM37" s="19">
        <v>2</v>
      </c>
      <c r="DN37" s="19">
        <v>2</v>
      </c>
      <c r="DO37" s="19">
        <v>1</v>
      </c>
      <c r="DP37" s="19">
        <v>0</v>
      </c>
      <c r="DQ37" s="24">
        <v>0</v>
      </c>
      <c r="DR37" s="19">
        <v>2</v>
      </c>
      <c r="DS37" s="19">
        <v>1</v>
      </c>
      <c r="DT37" s="19">
        <v>1</v>
      </c>
      <c r="DU37" s="19">
        <v>0</v>
      </c>
      <c r="DV37" s="19">
        <v>1</v>
      </c>
      <c r="DW37" s="19">
        <v>2</v>
      </c>
      <c r="DX37" s="19">
        <v>1</v>
      </c>
      <c r="DY37" s="19">
        <v>1</v>
      </c>
      <c r="DZ37" s="19">
        <v>0</v>
      </c>
      <c r="EA37" s="19">
        <v>0</v>
      </c>
      <c r="EB37" s="19">
        <v>1</v>
      </c>
      <c r="EC37" s="24">
        <v>1</v>
      </c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24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24"/>
      <c r="FB37" s="19">
        <v>0</v>
      </c>
      <c r="FC37" s="19">
        <v>0</v>
      </c>
      <c r="FD37" s="19">
        <v>0</v>
      </c>
      <c r="FE37" s="19">
        <v>0</v>
      </c>
      <c r="FF37" s="19">
        <v>1</v>
      </c>
      <c r="FG37" s="19">
        <v>0</v>
      </c>
      <c r="FH37" s="19">
        <v>0</v>
      </c>
      <c r="FI37" s="19">
        <v>0</v>
      </c>
      <c r="FJ37" s="19">
        <v>0</v>
      </c>
      <c r="FK37" s="19">
        <v>1</v>
      </c>
      <c r="FL37" s="19">
        <v>0</v>
      </c>
      <c r="FM37" s="24">
        <f>1+1</f>
        <v>2</v>
      </c>
      <c r="FN37" s="23">
        <v>0</v>
      </c>
      <c r="FO37" s="19">
        <v>0</v>
      </c>
      <c r="FP37" s="19">
        <v>0</v>
      </c>
      <c r="FQ37" s="19">
        <v>0</v>
      </c>
      <c r="FR37" s="19">
        <v>0</v>
      </c>
      <c r="FS37" s="19">
        <v>0</v>
      </c>
      <c r="FT37" s="19">
        <v>3</v>
      </c>
      <c r="FU37" s="19">
        <v>1</v>
      </c>
      <c r="FV37" s="19">
        <v>2</v>
      </c>
      <c r="FW37" s="19">
        <v>3</v>
      </c>
      <c r="FX37" s="19">
        <v>2</v>
      </c>
      <c r="FY37" s="24">
        <v>0</v>
      </c>
      <c r="FZ37" s="23">
        <v>2</v>
      </c>
      <c r="GA37" s="19">
        <v>0</v>
      </c>
      <c r="GB37" s="19">
        <v>2</v>
      </c>
      <c r="GC37" s="19">
        <v>0</v>
      </c>
      <c r="GD37" s="19">
        <v>1</v>
      </c>
      <c r="GE37" s="19">
        <v>1</v>
      </c>
      <c r="GF37" s="19">
        <v>1</v>
      </c>
      <c r="GG37" s="19">
        <v>0</v>
      </c>
      <c r="GH37" s="19">
        <v>0</v>
      </c>
      <c r="GI37" s="19">
        <v>0</v>
      </c>
      <c r="GJ37" s="19">
        <v>1</v>
      </c>
      <c r="GK37" s="24">
        <v>1</v>
      </c>
      <c r="GL37" s="23">
        <v>2</v>
      </c>
      <c r="GM37" s="19">
        <v>0</v>
      </c>
      <c r="GN37" s="19">
        <v>1</v>
      </c>
      <c r="GO37" s="19">
        <v>2</v>
      </c>
      <c r="GP37" s="19">
        <v>0</v>
      </c>
      <c r="GQ37" s="19">
        <v>0</v>
      </c>
      <c r="GR37" s="19">
        <v>1</v>
      </c>
      <c r="GS37" s="19">
        <v>0</v>
      </c>
      <c r="GT37" s="19">
        <v>0</v>
      </c>
      <c r="GU37" s="19">
        <v>1</v>
      </c>
      <c r="GV37" s="19">
        <v>0</v>
      </c>
      <c r="GW37" s="24">
        <v>0</v>
      </c>
      <c r="GX37" s="24">
        <v>2</v>
      </c>
      <c r="GY37" s="24">
        <v>2</v>
      </c>
      <c r="GZ37" s="24">
        <v>0</v>
      </c>
      <c r="HA37" s="24">
        <v>1</v>
      </c>
      <c r="HB37" s="24">
        <v>0</v>
      </c>
      <c r="HC37" s="24">
        <v>1</v>
      </c>
      <c r="HD37" s="24">
        <v>1</v>
      </c>
      <c r="HE37" s="24">
        <v>0</v>
      </c>
      <c r="HF37" s="24">
        <v>0</v>
      </c>
      <c r="HG37" s="24">
        <v>0</v>
      </c>
      <c r="HH37" s="24">
        <v>1</v>
      </c>
      <c r="HI37" s="24">
        <v>2</v>
      </c>
      <c r="HJ37" s="24">
        <v>0</v>
      </c>
      <c r="HK37" s="24">
        <v>0</v>
      </c>
      <c r="HL37" s="24">
        <v>2</v>
      </c>
      <c r="HM37" s="24">
        <v>0</v>
      </c>
      <c r="HN37" s="24">
        <v>0</v>
      </c>
      <c r="HO37" s="24">
        <v>0</v>
      </c>
      <c r="HP37" s="24">
        <v>1</v>
      </c>
      <c r="HQ37" s="24">
        <v>0</v>
      </c>
      <c r="HR37" s="24">
        <v>0</v>
      </c>
      <c r="HS37" s="24">
        <v>2</v>
      </c>
      <c r="HT37" s="24">
        <v>0</v>
      </c>
      <c r="HU37" s="24">
        <v>4</v>
      </c>
    </row>
    <row r="38" spans="1:7495" ht="15" customHeight="1" x14ac:dyDescent="0.35">
      <c r="A38" s="114" t="s">
        <v>54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24">
        <v>0</v>
      </c>
      <c r="N38" s="23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24">
        <v>0</v>
      </c>
      <c r="Z38" s="23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24">
        <v>0</v>
      </c>
      <c r="AL38" s="23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24">
        <v>0</v>
      </c>
      <c r="AX38" s="23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1</v>
      </c>
      <c r="BF38" s="19">
        <v>0</v>
      </c>
      <c r="BG38" s="19">
        <v>0</v>
      </c>
      <c r="BH38" s="19">
        <v>0</v>
      </c>
      <c r="BI38" s="24">
        <v>0</v>
      </c>
      <c r="BJ38" s="23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23">
        <v>0</v>
      </c>
      <c r="BW38" s="19">
        <v>0</v>
      </c>
      <c r="BX38" s="19">
        <v>0</v>
      </c>
      <c r="BY38" s="19">
        <v>0</v>
      </c>
      <c r="BZ38" s="19">
        <v>1</v>
      </c>
      <c r="CA38" s="19">
        <v>0</v>
      </c>
      <c r="CB38" s="19">
        <v>0</v>
      </c>
      <c r="CC38" s="19">
        <v>0</v>
      </c>
      <c r="CD38" s="19">
        <v>0</v>
      </c>
      <c r="CE38" s="19">
        <v>0</v>
      </c>
      <c r="CF38" s="19">
        <v>0</v>
      </c>
      <c r="CG38" s="24">
        <v>0</v>
      </c>
      <c r="CH38" s="23">
        <v>0</v>
      </c>
      <c r="CI38" s="19">
        <v>1</v>
      </c>
      <c r="CJ38" s="19">
        <v>0</v>
      </c>
      <c r="CK38" s="19">
        <v>0</v>
      </c>
      <c r="CL38" s="19">
        <v>0</v>
      </c>
      <c r="CM38" s="19">
        <v>0</v>
      </c>
      <c r="CN38" s="19">
        <v>1</v>
      </c>
      <c r="CO38" s="19">
        <f>SUM(1+0)</f>
        <v>1</v>
      </c>
      <c r="CP38" s="19">
        <v>4</v>
      </c>
      <c r="CQ38" s="19">
        <v>1</v>
      </c>
      <c r="CR38" s="19">
        <v>0</v>
      </c>
      <c r="CS38" s="24">
        <v>0</v>
      </c>
      <c r="CT38" s="23">
        <v>0</v>
      </c>
      <c r="CU38" s="19">
        <v>1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1</v>
      </c>
      <c r="DB38" s="19">
        <v>0</v>
      </c>
      <c r="DC38" s="19">
        <v>0</v>
      </c>
      <c r="DD38" s="19">
        <v>0</v>
      </c>
      <c r="DE38" s="24">
        <v>0</v>
      </c>
      <c r="DF38" s="19">
        <v>1</v>
      </c>
      <c r="DG38" s="19">
        <v>1</v>
      </c>
      <c r="DH38" s="19">
        <v>0</v>
      </c>
      <c r="DI38" s="19">
        <v>1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1</v>
      </c>
      <c r="DQ38" s="24">
        <v>0</v>
      </c>
      <c r="DR38" s="19">
        <v>0</v>
      </c>
      <c r="DS38" s="19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24">
        <v>0</v>
      </c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24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24"/>
      <c r="FB38" s="19">
        <v>0</v>
      </c>
      <c r="FC38" s="19">
        <v>0</v>
      </c>
      <c r="FD38" s="19">
        <v>0</v>
      </c>
      <c r="FE38" s="19">
        <v>0</v>
      </c>
      <c r="FF38" s="19">
        <v>0</v>
      </c>
      <c r="FG38" s="19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24">
        <v>0</v>
      </c>
      <c r="FN38" s="23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24">
        <v>0</v>
      </c>
      <c r="FZ38" s="23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24">
        <v>0</v>
      </c>
      <c r="GL38" s="23">
        <v>0</v>
      </c>
      <c r="GM38" s="19">
        <v>0</v>
      </c>
      <c r="GN38" s="19">
        <v>0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19">
        <v>0</v>
      </c>
      <c r="GU38" s="19">
        <v>0</v>
      </c>
      <c r="GV38" s="19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>
        <v>0</v>
      </c>
      <c r="HQ38" s="24">
        <v>0</v>
      </c>
      <c r="HR38" s="24">
        <v>0</v>
      </c>
      <c r="HS38" s="24">
        <v>0</v>
      </c>
      <c r="HT38" s="24">
        <v>0</v>
      </c>
      <c r="HU38" s="24">
        <v>0</v>
      </c>
    </row>
    <row r="39" spans="1:7495" s="1" customFormat="1" ht="15" thickBot="1" x14ac:dyDescent="0.4">
      <c r="A39" s="11" t="s">
        <v>55</v>
      </c>
      <c r="B39" s="9">
        <f>SUM(B26:B38)</f>
        <v>5</v>
      </c>
      <c r="C39" s="9">
        <f t="shared" ref="C39:M39" si="37">SUM(C26:C38)</f>
        <v>5</v>
      </c>
      <c r="D39" s="9">
        <f t="shared" si="37"/>
        <v>4</v>
      </c>
      <c r="E39" s="9">
        <f t="shared" si="37"/>
        <v>4</v>
      </c>
      <c r="F39" s="9">
        <f t="shared" si="37"/>
        <v>2</v>
      </c>
      <c r="G39" s="9">
        <f t="shared" si="37"/>
        <v>1</v>
      </c>
      <c r="H39" s="9">
        <f t="shared" si="37"/>
        <v>6</v>
      </c>
      <c r="I39" s="9">
        <f t="shared" si="37"/>
        <v>1</v>
      </c>
      <c r="J39" s="9">
        <f t="shared" si="37"/>
        <v>0</v>
      </c>
      <c r="K39" s="9">
        <f t="shared" si="37"/>
        <v>1</v>
      </c>
      <c r="L39" s="9">
        <f t="shared" si="37"/>
        <v>4</v>
      </c>
      <c r="M39" s="28">
        <f t="shared" si="37"/>
        <v>9</v>
      </c>
      <c r="N39" s="33">
        <f t="shared" ref="N39:AS39" si="38">SUM(N26:N38)</f>
        <v>0</v>
      </c>
      <c r="O39" s="9">
        <f t="shared" si="38"/>
        <v>6</v>
      </c>
      <c r="P39" s="9">
        <f t="shared" si="38"/>
        <v>11</v>
      </c>
      <c r="Q39" s="9">
        <f t="shared" si="38"/>
        <v>8</v>
      </c>
      <c r="R39" s="9">
        <f t="shared" si="38"/>
        <v>6</v>
      </c>
      <c r="S39" s="9">
        <f t="shared" si="38"/>
        <v>6</v>
      </c>
      <c r="T39" s="9">
        <f t="shared" si="38"/>
        <v>8</v>
      </c>
      <c r="U39" s="9">
        <f t="shared" si="38"/>
        <v>5</v>
      </c>
      <c r="V39" s="9">
        <f t="shared" si="38"/>
        <v>5</v>
      </c>
      <c r="W39" s="9">
        <f t="shared" si="38"/>
        <v>7</v>
      </c>
      <c r="X39" s="9">
        <f t="shared" si="38"/>
        <v>6</v>
      </c>
      <c r="Y39" s="28">
        <f t="shared" si="38"/>
        <v>10</v>
      </c>
      <c r="Z39" s="33">
        <f t="shared" si="38"/>
        <v>6</v>
      </c>
      <c r="AA39" s="9">
        <f t="shared" si="38"/>
        <v>10</v>
      </c>
      <c r="AB39" s="9">
        <f t="shared" si="38"/>
        <v>6</v>
      </c>
      <c r="AC39" s="9">
        <f t="shared" si="38"/>
        <v>8</v>
      </c>
      <c r="AD39" s="9">
        <f t="shared" si="38"/>
        <v>5</v>
      </c>
      <c r="AE39" s="9">
        <f t="shared" si="38"/>
        <v>8</v>
      </c>
      <c r="AF39" s="9">
        <f t="shared" si="38"/>
        <v>5</v>
      </c>
      <c r="AG39" s="9">
        <f t="shared" si="38"/>
        <v>15</v>
      </c>
      <c r="AH39" s="9">
        <f t="shared" si="38"/>
        <v>6</v>
      </c>
      <c r="AI39" s="9">
        <f t="shared" si="38"/>
        <v>13</v>
      </c>
      <c r="AJ39" s="9">
        <f t="shared" si="38"/>
        <v>14</v>
      </c>
      <c r="AK39" s="28">
        <f t="shared" si="38"/>
        <v>10</v>
      </c>
      <c r="AL39" s="33">
        <f t="shared" si="38"/>
        <v>3</v>
      </c>
      <c r="AM39" s="9">
        <f t="shared" si="38"/>
        <v>17</v>
      </c>
      <c r="AN39" s="9">
        <f t="shared" si="38"/>
        <v>5</v>
      </c>
      <c r="AO39" s="9">
        <f t="shared" si="38"/>
        <v>15</v>
      </c>
      <c r="AP39" s="9">
        <f t="shared" si="38"/>
        <v>11</v>
      </c>
      <c r="AQ39" s="9">
        <f t="shared" si="38"/>
        <v>11</v>
      </c>
      <c r="AR39" s="9">
        <f t="shared" si="38"/>
        <v>7</v>
      </c>
      <c r="AS39" s="9">
        <f t="shared" si="38"/>
        <v>5</v>
      </c>
      <c r="AT39" s="9">
        <f t="shared" ref="AT39:BU39" si="39">SUM(AT26:AT38)</f>
        <v>2</v>
      </c>
      <c r="AU39" s="9">
        <f t="shared" si="39"/>
        <v>0</v>
      </c>
      <c r="AV39" s="9">
        <f t="shared" si="39"/>
        <v>8</v>
      </c>
      <c r="AW39" s="28">
        <f t="shared" si="39"/>
        <v>5</v>
      </c>
      <c r="AX39" s="33">
        <f t="shared" si="39"/>
        <v>6</v>
      </c>
      <c r="AY39" s="9">
        <f t="shared" si="39"/>
        <v>6</v>
      </c>
      <c r="AZ39" s="9">
        <f t="shared" si="39"/>
        <v>10</v>
      </c>
      <c r="BA39" s="9">
        <f t="shared" si="39"/>
        <v>11</v>
      </c>
      <c r="BB39" s="9">
        <f t="shared" si="39"/>
        <v>9</v>
      </c>
      <c r="BC39" s="9">
        <f t="shared" si="39"/>
        <v>6</v>
      </c>
      <c r="BD39" s="9">
        <f t="shared" si="39"/>
        <v>13</v>
      </c>
      <c r="BE39" s="9">
        <f t="shared" si="39"/>
        <v>6</v>
      </c>
      <c r="BF39" s="9">
        <f t="shared" si="39"/>
        <v>11</v>
      </c>
      <c r="BG39" s="9">
        <f t="shared" si="39"/>
        <v>12</v>
      </c>
      <c r="BH39" s="9">
        <f t="shared" si="39"/>
        <v>13</v>
      </c>
      <c r="BI39" s="28">
        <f t="shared" si="39"/>
        <v>13</v>
      </c>
      <c r="BJ39" s="33">
        <f t="shared" si="39"/>
        <v>17</v>
      </c>
      <c r="BK39" s="9">
        <f t="shared" si="39"/>
        <v>5</v>
      </c>
      <c r="BL39" s="9">
        <f t="shared" si="39"/>
        <v>19</v>
      </c>
      <c r="BM39" s="9">
        <f t="shared" si="39"/>
        <v>3</v>
      </c>
      <c r="BN39" s="9">
        <f t="shared" si="39"/>
        <v>6</v>
      </c>
      <c r="BO39" s="9">
        <f t="shared" si="39"/>
        <v>11</v>
      </c>
      <c r="BP39" s="9">
        <f t="shared" si="39"/>
        <v>5</v>
      </c>
      <c r="BQ39" s="9">
        <f t="shared" si="39"/>
        <v>7</v>
      </c>
      <c r="BR39" s="9">
        <f t="shared" si="39"/>
        <v>2</v>
      </c>
      <c r="BS39" s="9">
        <f t="shared" si="39"/>
        <v>6</v>
      </c>
      <c r="BT39" s="9">
        <f t="shared" si="39"/>
        <v>4</v>
      </c>
      <c r="BU39" s="28">
        <f t="shared" si="39"/>
        <v>3</v>
      </c>
      <c r="BV39" s="33">
        <f t="shared" ref="BV39:CB39" si="40">SUM(BV26:BV38)</f>
        <v>2</v>
      </c>
      <c r="BW39" s="9">
        <f t="shared" si="40"/>
        <v>1</v>
      </c>
      <c r="BX39" s="9">
        <f t="shared" si="40"/>
        <v>2</v>
      </c>
      <c r="BY39" s="9">
        <f t="shared" si="40"/>
        <v>6</v>
      </c>
      <c r="BZ39" s="9">
        <f t="shared" si="40"/>
        <v>6</v>
      </c>
      <c r="CA39" s="9">
        <f t="shared" si="40"/>
        <v>11</v>
      </c>
      <c r="CB39" s="9">
        <f t="shared" si="40"/>
        <v>6</v>
      </c>
      <c r="CC39" s="9">
        <f>SUM(CC27:CC38)</f>
        <v>5</v>
      </c>
      <c r="CD39" s="9">
        <f t="shared" ref="CD39:CO39" si="41">SUM(CD26:CD38)</f>
        <v>14</v>
      </c>
      <c r="CE39" s="9">
        <f t="shared" si="41"/>
        <v>5</v>
      </c>
      <c r="CF39" s="9">
        <f t="shared" si="41"/>
        <v>7</v>
      </c>
      <c r="CG39" s="28">
        <f t="shared" si="41"/>
        <v>6</v>
      </c>
      <c r="CH39" s="33">
        <f t="shared" si="41"/>
        <v>6</v>
      </c>
      <c r="CI39" s="9">
        <f t="shared" si="41"/>
        <v>7</v>
      </c>
      <c r="CJ39" s="9">
        <f t="shared" si="41"/>
        <v>2</v>
      </c>
      <c r="CK39" s="9">
        <f t="shared" si="41"/>
        <v>4</v>
      </c>
      <c r="CL39" s="9">
        <f t="shared" si="41"/>
        <v>4</v>
      </c>
      <c r="CM39" s="9">
        <f t="shared" si="41"/>
        <v>4</v>
      </c>
      <c r="CN39" s="9">
        <f t="shared" si="41"/>
        <v>7</v>
      </c>
      <c r="CO39" s="9">
        <f t="shared" si="41"/>
        <v>5</v>
      </c>
      <c r="CP39" s="9">
        <f>SUM(CP27:CP38)</f>
        <v>9</v>
      </c>
      <c r="CQ39" s="9">
        <f>SUM(CQ27:CQ38)</f>
        <v>8</v>
      </c>
      <c r="CR39" s="9">
        <f>SUM(CR26:CR38)</f>
        <v>5</v>
      </c>
      <c r="CS39" s="28">
        <f>SUM(CS26:CS38)</f>
        <v>16</v>
      </c>
      <c r="CT39" s="33">
        <f t="shared" ref="CT39:CX39" si="42">SUM(CT27:CT38)</f>
        <v>3</v>
      </c>
      <c r="CU39" s="9">
        <f t="shared" si="42"/>
        <v>3</v>
      </c>
      <c r="CV39" s="9">
        <f t="shared" si="42"/>
        <v>3</v>
      </c>
      <c r="CW39" s="9">
        <f t="shared" si="42"/>
        <v>3</v>
      </c>
      <c r="CX39" s="9">
        <f t="shared" si="42"/>
        <v>2</v>
      </c>
      <c r="CY39" s="9">
        <f>SUM(CY26:CY38)</f>
        <v>5</v>
      </c>
      <c r="CZ39" s="9">
        <f t="shared" ref="CZ39:DE39" si="43">SUM(CZ26:CZ38)</f>
        <v>8</v>
      </c>
      <c r="DA39" s="9">
        <f t="shared" si="43"/>
        <v>8</v>
      </c>
      <c r="DB39" s="9">
        <f t="shared" si="43"/>
        <v>1</v>
      </c>
      <c r="DC39" s="9">
        <f t="shared" si="43"/>
        <v>6</v>
      </c>
      <c r="DD39" s="9">
        <f t="shared" si="43"/>
        <v>7</v>
      </c>
      <c r="DE39" s="28">
        <f t="shared" si="43"/>
        <v>4</v>
      </c>
      <c r="DF39" s="9">
        <f>SUM(DF26:DF38)</f>
        <v>5</v>
      </c>
      <c r="DG39" s="9">
        <f t="shared" ref="DG39:DJ39" si="44">SUM(DG26:DG38)</f>
        <v>5</v>
      </c>
      <c r="DH39" s="9">
        <f t="shared" si="44"/>
        <v>5</v>
      </c>
      <c r="DI39" s="9">
        <f t="shared" si="44"/>
        <v>12</v>
      </c>
      <c r="DJ39" s="9">
        <f t="shared" si="44"/>
        <v>9</v>
      </c>
      <c r="DK39" s="9">
        <f>SUM(DK26:DK38)</f>
        <v>2</v>
      </c>
      <c r="DL39" s="9">
        <f>SUM(DL26:DL38)</f>
        <v>4</v>
      </c>
      <c r="DM39" s="9">
        <f>SUM(DM26:DM38)</f>
        <v>9</v>
      </c>
      <c r="DN39" s="9">
        <f>SUM(DN26:DN38)</f>
        <v>3</v>
      </c>
      <c r="DO39" s="9">
        <f>SUM(DO26:DO38)</f>
        <v>6</v>
      </c>
      <c r="DP39" s="9">
        <f t="shared" ref="DP39:DQ39" si="45">SUM(DP26:DP38)</f>
        <v>7</v>
      </c>
      <c r="DQ39" s="28">
        <f t="shared" si="45"/>
        <v>3</v>
      </c>
      <c r="DR39" s="9">
        <f>SUM(DR26:DR38)</f>
        <v>7</v>
      </c>
      <c r="DS39" s="9">
        <f t="shared" ref="DS39:DT39" si="46">SUM(DS26:DS38)</f>
        <v>11</v>
      </c>
      <c r="DT39" s="9">
        <f t="shared" si="46"/>
        <v>5</v>
      </c>
      <c r="DU39" s="9">
        <f t="shared" ref="DU39" si="47">SUM(DU26:DU38)</f>
        <v>9</v>
      </c>
      <c r="DV39" s="9">
        <f t="shared" ref="DV39" si="48">SUM(DV26:DV38)</f>
        <v>4</v>
      </c>
      <c r="DW39" s="9">
        <f t="shared" ref="DW39" si="49">SUM(DW26:DW38)</f>
        <v>6</v>
      </c>
      <c r="DX39" s="9">
        <f t="shared" ref="DX39" si="50">SUM(DX26:DX38)</f>
        <v>6</v>
      </c>
      <c r="DY39" s="9">
        <f t="shared" ref="DY39" si="51">SUM(DY26:DY38)</f>
        <v>4</v>
      </c>
      <c r="DZ39" s="9">
        <f t="shared" ref="DZ39" si="52">SUM(DZ26:DZ38)</f>
        <v>3</v>
      </c>
      <c r="EA39" s="9">
        <f t="shared" ref="EA39" si="53">SUM(EA26:EA38)</f>
        <v>3</v>
      </c>
      <c r="EB39" s="9">
        <f t="shared" ref="EB39" si="54">SUM(EB26:EB38)</f>
        <v>8</v>
      </c>
      <c r="EC39" s="28">
        <f>SUM(EC26:EC38)</f>
        <v>4</v>
      </c>
      <c r="ED39" s="28">
        <f t="shared" ref="ED39:FM39" si="55">SUM(ED26:ED38)</f>
        <v>0</v>
      </c>
      <c r="EE39" s="28">
        <f t="shared" si="55"/>
        <v>0</v>
      </c>
      <c r="EF39" s="28">
        <f t="shared" si="55"/>
        <v>0</v>
      </c>
      <c r="EG39" s="28">
        <f t="shared" si="55"/>
        <v>0</v>
      </c>
      <c r="EH39" s="28">
        <f t="shared" si="55"/>
        <v>0</v>
      </c>
      <c r="EI39" s="28">
        <f t="shared" si="55"/>
        <v>0</v>
      </c>
      <c r="EJ39" s="28">
        <f t="shared" si="55"/>
        <v>0</v>
      </c>
      <c r="EK39" s="28">
        <f t="shared" si="55"/>
        <v>0</v>
      </c>
      <c r="EL39" s="28">
        <f t="shared" si="55"/>
        <v>0</v>
      </c>
      <c r="EM39" s="28">
        <f t="shared" si="55"/>
        <v>0</v>
      </c>
      <c r="EN39" s="28">
        <f t="shared" si="55"/>
        <v>0</v>
      </c>
      <c r="EO39" s="28">
        <f t="shared" si="55"/>
        <v>0</v>
      </c>
      <c r="EP39" s="28">
        <f t="shared" si="55"/>
        <v>0</v>
      </c>
      <c r="EQ39" s="28">
        <f t="shared" si="55"/>
        <v>0</v>
      </c>
      <c r="ER39" s="28">
        <f t="shared" si="55"/>
        <v>0</v>
      </c>
      <c r="ES39" s="28">
        <f t="shared" si="55"/>
        <v>0</v>
      </c>
      <c r="ET39" s="28">
        <f t="shared" si="55"/>
        <v>0</v>
      </c>
      <c r="EU39" s="28">
        <f t="shared" si="55"/>
        <v>0</v>
      </c>
      <c r="EV39" s="28">
        <f t="shared" si="55"/>
        <v>0</v>
      </c>
      <c r="EW39" s="28">
        <f t="shared" si="55"/>
        <v>0</v>
      </c>
      <c r="EX39" s="28">
        <f t="shared" si="55"/>
        <v>0</v>
      </c>
      <c r="EY39" s="28">
        <f t="shared" si="55"/>
        <v>0</v>
      </c>
      <c r="EZ39" s="28">
        <f t="shared" si="55"/>
        <v>0</v>
      </c>
      <c r="FA39" s="28">
        <f t="shared" si="55"/>
        <v>0</v>
      </c>
      <c r="FB39" s="33">
        <f t="shared" si="55"/>
        <v>2</v>
      </c>
      <c r="FC39" s="9">
        <f t="shared" si="55"/>
        <v>3</v>
      </c>
      <c r="FD39" s="9">
        <f t="shared" si="55"/>
        <v>2</v>
      </c>
      <c r="FE39" s="9">
        <f t="shared" si="55"/>
        <v>5</v>
      </c>
      <c r="FF39" s="9">
        <f t="shared" si="55"/>
        <v>4</v>
      </c>
      <c r="FG39" s="9">
        <f t="shared" si="55"/>
        <v>1</v>
      </c>
      <c r="FH39" s="9">
        <f t="shared" si="55"/>
        <v>5</v>
      </c>
      <c r="FI39" s="9">
        <f t="shared" si="55"/>
        <v>3</v>
      </c>
      <c r="FJ39" s="9">
        <f t="shared" si="55"/>
        <v>3</v>
      </c>
      <c r="FK39" s="9">
        <f t="shared" si="55"/>
        <v>5</v>
      </c>
      <c r="FL39" s="9">
        <f t="shared" si="55"/>
        <v>1</v>
      </c>
      <c r="FM39" s="28">
        <f t="shared" si="55"/>
        <v>9</v>
      </c>
      <c r="FN39" s="33">
        <f>SUM(FN26:FN38)</f>
        <v>5</v>
      </c>
      <c r="FO39" s="9">
        <f t="shared" ref="FO39:FZ39" si="56">SUM(FO26:FO38)</f>
        <v>2</v>
      </c>
      <c r="FP39" s="9">
        <f t="shared" si="56"/>
        <v>9</v>
      </c>
      <c r="FQ39" s="9">
        <f t="shared" si="56"/>
        <v>6</v>
      </c>
      <c r="FR39" s="9">
        <f t="shared" si="56"/>
        <v>3</v>
      </c>
      <c r="FS39" s="9">
        <f t="shared" si="56"/>
        <v>7</v>
      </c>
      <c r="FT39" s="9">
        <f t="shared" si="56"/>
        <v>11</v>
      </c>
      <c r="FU39" s="9">
        <f t="shared" si="56"/>
        <v>9</v>
      </c>
      <c r="FV39" s="9">
        <f t="shared" si="56"/>
        <v>11</v>
      </c>
      <c r="FW39" s="9">
        <f t="shared" si="56"/>
        <v>8</v>
      </c>
      <c r="FX39" s="9">
        <f t="shared" si="56"/>
        <v>7</v>
      </c>
      <c r="FY39" s="28">
        <f t="shared" si="56"/>
        <v>6</v>
      </c>
      <c r="FZ39" s="33">
        <f t="shared" si="56"/>
        <v>9</v>
      </c>
      <c r="GA39" s="9">
        <f t="shared" ref="GA39:GK39" si="57">SUM(GA26:GA38)</f>
        <v>8</v>
      </c>
      <c r="GB39" s="9">
        <f t="shared" si="57"/>
        <v>11</v>
      </c>
      <c r="GC39" s="9">
        <f t="shared" si="57"/>
        <v>2</v>
      </c>
      <c r="GD39" s="9">
        <f t="shared" si="57"/>
        <v>6</v>
      </c>
      <c r="GE39" s="9">
        <f t="shared" si="57"/>
        <v>8</v>
      </c>
      <c r="GF39" s="9">
        <f t="shared" si="57"/>
        <v>6</v>
      </c>
      <c r="GG39" s="9">
        <f t="shared" si="57"/>
        <v>9</v>
      </c>
      <c r="GH39" s="9">
        <f t="shared" si="57"/>
        <v>5</v>
      </c>
      <c r="GI39" s="9">
        <f t="shared" si="57"/>
        <v>4</v>
      </c>
      <c r="GJ39" s="9">
        <f t="shared" si="57"/>
        <v>4</v>
      </c>
      <c r="GK39" s="28">
        <f t="shared" si="57"/>
        <v>6</v>
      </c>
      <c r="GL39" s="33">
        <f>SUM(GL26:GL38)</f>
        <v>12</v>
      </c>
      <c r="GM39" s="9">
        <f t="shared" ref="GM39:GW39" si="58">SUM(GM26:GM38)</f>
        <v>14</v>
      </c>
      <c r="GN39" s="9">
        <f t="shared" si="58"/>
        <v>11</v>
      </c>
      <c r="GO39" s="9">
        <f t="shared" si="58"/>
        <v>7</v>
      </c>
      <c r="GP39" s="9">
        <f t="shared" si="58"/>
        <v>5</v>
      </c>
      <c r="GQ39" s="9">
        <f t="shared" si="58"/>
        <v>7</v>
      </c>
      <c r="GR39" s="9">
        <f t="shared" si="58"/>
        <v>6</v>
      </c>
      <c r="GS39" s="9">
        <f t="shared" si="58"/>
        <v>2</v>
      </c>
      <c r="GT39" s="9">
        <f t="shared" si="58"/>
        <v>2</v>
      </c>
      <c r="GU39" s="9">
        <f t="shared" si="58"/>
        <v>8</v>
      </c>
      <c r="GV39" s="9">
        <f t="shared" si="58"/>
        <v>6</v>
      </c>
      <c r="GW39" s="28">
        <f t="shared" si="58"/>
        <v>6</v>
      </c>
      <c r="GX39" s="28">
        <f t="shared" ref="GX39:HI39" si="59">SUM(GX26:GX38)</f>
        <v>12</v>
      </c>
      <c r="GY39" s="28">
        <f>SUM(GY26:GY38)</f>
        <v>11</v>
      </c>
      <c r="GZ39" s="28">
        <f t="shared" si="59"/>
        <v>2</v>
      </c>
      <c r="HA39" s="28">
        <f t="shared" si="59"/>
        <v>4</v>
      </c>
      <c r="HB39" s="28">
        <f>SUM(HB26:HB38)</f>
        <v>2</v>
      </c>
      <c r="HC39" s="28">
        <f t="shared" si="59"/>
        <v>11</v>
      </c>
      <c r="HD39" s="28">
        <f t="shared" si="59"/>
        <v>11</v>
      </c>
      <c r="HE39" s="28">
        <f t="shared" si="59"/>
        <v>19</v>
      </c>
      <c r="HF39" s="28">
        <f t="shared" si="59"/>
        <v>8</v>
      </c>
      <c r="HG39" s="28">
        <f t="shared" si="59"/>
        <v>13</v>
      </c>
      <c r="HH39" s="28">
        <f t="shared" si="59"/>
        <v>15</v>
      </c>
      <c r="HI39" s="28">
        <f t="shared" si="59"/>
        <v>18</v>
      </c>
      <c r="HJ39" s="28">
        <f t="shared" ref="HJ39:HU39" si="60">SUM(HJ26:HJ38)</f>
        <v>11</v>
      </c>
      <c r="HK39" s="28">
        <f t="shared" si="60"/>
        <v>12</v>
      </c>
      <c r="HL39" s="28">
        <f t="shared" si="60"/>
        <v>17</v>
      </c>
      <c r="HM39" s="28">
        <f t="shared" si="60"/>
        <v>4</v>
      </c>
      <c r="HN39" s="28">
        <f t="shared" si="60"/>
        <v>0</v>
      </c>
      <c r="HO39" s="28">
        <f t="shared" si="60"/>
        <v>7</v>
      </c>
      <c r="HP39" s="28">
        <f t="shared" si="60"/>
        <v>18</v>
      </c>
      <c r="HQ39" s="28">
        <f t="shared" si="60"/>
        <v>18</v>
      </c>
      <c r="HR39" s="28">
        <f t="shared" si="60"/>
        <v>10</v>
      </c>
      <c r="HS39" s="28">
        <f t="shared" si="60"/>
        <v>12</v>
      </c>
      <c r="HT39" s="28">
        <f t="shared" si="60"/>
        <v>13</v>
      </c>
      <c r="HU39" s="28">
        <f t="shared" si="60"/>
        <v>21</v>
      </c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</row>
    <row r="40" spans="1:7495" ht="5.25" customHeight="1" thickBot="1" x14ac:dyDescent="0.4">
      <c r="A40" s="79"/>
      <c r="B40" s="67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6"/>
      <c r="N40" s="67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6"/>
      <c r="Z40" s="67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6"/>
      <c r="AL40" s="67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6"/>
      <c r="AX40" s="80"/>
      <c r="AY40" s="63"/>
      <c r="AZ40" s="65"/>
      <c r="BA40" s="65"/>
      <c r="BB40" s="65"/>
      <c r="BC40" s="65"/>
      <c r="BD40" s="65"/>
      <c r="BE40" s="65"/>
      <c r="BF40" s="65"/>
      <c r="BG40" s="65"/>
      <c r="BH40" s="65"/>
      <c r="BI40" s="66"/>
      <c r="BJ40" s="67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7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6"/>
      <c r="CH40" s="67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6"/>
      <c r="CT40" s="67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6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6"/>
      <c r="DR40" s="65"/>
      <c r="DS40" s="65"/>
      <c r="DT40" s="65"/>
      <c r="DU40" s="65"/>
      <c r="DV40" s="65"/>
      <c r="DW40" s="65"/>
      <c r="DX40" s="65"/>
      <c r="DY40" s="65"/>
      <c r="DZ40" s="65"/>
      <c r="EA40" s="66"/>
      <c r="EB40" s="66"/>
      <c r="EC40" s="66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6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6"/>
      <c r="FB40" s="65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6"/>
      <c r="FN40" s="67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6"/>
      <c r="FZ40" s="67"/>
      <c r="GA40" s="65"/>
      <c r="GB40" s="65"/>
      <c r="GC40" s="65"/>
      <c r="GD40" s="65"/>
      <c r="GE40" s="65"/>
      <c r="GF40" s="65"/>
      <c r="GG40" s="65"/>
      <c r="GH40" s="65"/>
      <c r="GI40" s="65"/>
      <c r="GJ40" s="65"/>
      <c r="GK40" s="66"/>
      <c r="GL40" s="67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</row>
    <row r="41" spans="1:7495" ht="18.5" x14ac:dyDescent="0.45">
      <c r="A41" s="105" t="s">
        <v>56</v>
      </c>
      <c r="B41" s="101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3"/>
      <c r="N41" s="108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10"/>
      <c r="Z41" s="101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3"/>
      <c r="AL41" s="108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10"/>
      <c r="AX41" s="101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3"/>
      <c r="BJ41" s="108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1"/>
      <c r="BW41" s="102"/>
      <c r="BX41" s="102"/>
      <c r="BY41" s="102"/>
      <c r="BZ41" s="102"/>
      <c r="CA41" s="102"/>
      <c r="CB41" s="102"/>
      <c r="CC41" s="102"/>
      <c r="CD41" s="102"/>
      <c r="CE41" s="102"/>
      <c r="CF41" s="102"/>
      <c r="CG41" s="103"/>
      <c r="CH41" s="108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10"/>
      <c r="CT41" s="101"/>
      <c r="CU41" s="102"/>
      <c r="CV41" s="102"/>
      <c r="CW41" s="102"/>
      <c r="CX41" s="102"/>
      <c r="CY41" s="102"/>
      <c r="CZ41" s="102"/>
      <c r="DA41" s="102"/>
      <c r="DB41" s="102"/>
      <c r="DC41" s="102"/>
      <c r="DD41" s="102"/>
      <c r="DE41" s="103"/>
      <c r="DF41" s="102"/>
      <c r="DG41" s="102"/>
      <c r="DH41" s="102"/>
      <c r="DI41" s="102"/>
      <c r="DJ41" s="102"/>
      <c r="DK41" s="102"/>
      <c r="DL41" s="102"/>
      <c r="DM41" s="102"/>
      <c r="DN41" s="102"/>
      <c r="DO41" s="102"/>
      <c r="DP41" s="102"/>
      <c r="DQ41" s="103"/>
      <c r="DR41" s="102"/>
      <c r="DS41" s="102"/>
      <c r="DT41" s="102"/>
      <c r="DU41" s="102"/>
      <c r="DV41" s="102"/>
      <c r="DW41" s="102"/>
      <c r="DX41" s="102"/>
      <c r="DY41" s="102"/>
      <c r="DZ41" s="102"/>
      <c r="EA41" s="102"/>
      <c r="EB41" s="102"/>
      <c r="EC41" s="103"/>
      <c r="ED41" s="102"/>
      <c r="EE41" s="102"/>
      <c r="EF41" s="102"/>
      <c r="EG41" s="102"/>
      <c r="EH41" s="102"/>
      <c r="EI41" s="102"/>
      <c r="EJ41" s="102"/>
      <c r="EK41" s="102"/>
      <c r="EL41" s="102"/>
      <c r="EM41" s="102"/>
      <c r="EN41" s="102"/>
      <c r="EO41" s="103"/>
      <c r="EP41" s="102"/>
      <c r="EQ41" s="102"/>
      <c r="ER41" s="102"/>
      <c r="ES41" s="102"/>
      <c r="ET41" s="102"/>
      <c r="EU41" s="102"/>
      <c r="EV41" s="102"/>
      <c r="EW41" s="102"/>
      <c r="EX41" s="102"/>
      <c r="EY41" s="102"/>
      <c r="EZ41" s="102"/>
      <c r="FA41" s="103"/>
      <c r="FB41" s="102"/>
      <c r="FC41" s="102"/>
      <c r="FD41" s="102"/>
      <c r="FE41" s="102"/>
      <c r="FF41" s="102"/>
      <c r="FG41" s="102"/>
      <c r="FH41" s="102"/>
      <c r="FI41" s="102"/>
      <c r="FJ41" s="102"/>
      <c r="FK41" s="102"/>
      <c r="FL41" s="102"/>
      <c r="FM41" s="103"/>
      <c r="FN41" s="101"/>
      <c r="FO41" s="102"/>
      <c r="FP41" s="102"/>
      <c r="FQ41" s="102"/>
      <c r="FR41" s="102"/>
      <c r="FS41" s="102"/>
      <c r="FT41" s="102"/>
      <c r="FU41" s="102"/>
      <c r="FV41" s="102"/>
      <c r="FW41" s="102"/>
      <c r="FX41" s="102"/>
      <c r="FY41" s="103"/>
      <c r="FZ41" s="101"/>
      <c r="GA41" s="102"/>
      <c r="GB41" s="102"/>
      <c r="GC41" s="102"/>
      <c r="GD41" s="102"/>
      <c r="GE41" s="102"/>
      <c r="GF41" s="102"/>
      <c r="GG41" s="102"/>
      <c r="GH41" s="102"/>
      <c r="GI41" s="102"/>
      <c r="GJ41" s="102"/>
      <c r="GK41" s="103"/>
      <c r="GL41" s="101"/>
      <c r="GM41" s="102"/>
      <c r="GN41" s="102"/>
      <c r="GO41" s="102"/>
      <c r="GP41" s="102"/>
      <c r="GQ41" s="102"/>
      <c r="GR41" s="102"/>
      <c r="GS41" s="102"/>
      <c r="GT41" s="102"/>
      <c r="GU41" s="102"/>
      <c r="GV41" s="102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</row>
    <row r="42" spans="1:7495" ht="15.75" customHeight="1" x14ac:dyDescent="0.35">
      <c r="A42" s="7" t="s">
        <v>57</v>
      </c>
      <c r="B42" s="29">
        <v>0</v>
      </c>
      <c r="C42" s="21">
        <v>4</v>
      </c>
      <c r="D42" s="21">
        <v>1</v>
      </c>
      <c r="E42" s="21">
        <v>0</v>
      </c>
      <c r="F42" s="21">
        <v>0</v>
      </c>
      <c r="G42" s="21">
        <v>1</v>
      </c>
      <c r="H42" s="21">
        <v>2</v>
      </c>
      <c r="I42" s="21">
        <v>1</v>
      </c>
      <c r="J42" s="21">
        <v>2</v>
      </c>
      <c r="K42" s="21">
        <v>0</v>
      </c>
      <c r="L42" s="21">
        <v>1</v>
      </c>
      <c r="M42" s="30">
        <v>0</v>
      </c>
      <c r="N42" s="29">
        <v>0</v>
      </c>
      <c r="O42" s="21">
        <v>2</v>
      </c>
      <c r="P42" s="21">
        <v>2</v>
      </c>
      <c r="Q42" s="21">
        <v>3</v>
      </c>
      <c r="R42" s="21">
        <v>2</v>
      </c>
      <c r="S42" s="21">
        <v>1</v>
      </c>
      <c r="T42" s="21">
        <v>2</v>
      </c>
      <c r="U42" s="21">
        <v>2</v>
      </c>
      <c r="V42" s="21">
        <v>0</v>
      </c>
      <c r="W42" s="21">
        <v>0</v>
      </c>
      <c r="X42" s="21">
        <v>7</v>
      </c>
      <c r="Y42" s="30">
        <v>5</v>
      </c>
      <c r="Z42" s="29">
        <v>2</v>
      </c>
      <c r="AA42" s="21">
        <v>3</v>
      </c>
      <c r="AB42" s="21">
        <v>3</v>
      </c>
      <c r="AC42" s="21">
        <v>1</v>
      </c>
      <c r="AD42" s="21">
        <v>4</v>
      </c>
      <c r="AE42" s="21">
        <v>1</v>
      </c>
      <c r="AF42" s="21">
        <v>3</v>
      </c>
      <c r="AG42" s="21">
        <v>1</v>
      </c>
      <c r="AH42" s="21">
        <v>0</v>
      </c>
      <c r="AI42" s="21">
        <v>9</v>
      </c>
      <c r="AJ42" s="21">
        <v>1</v>
      </c>
      <c r="AK42" s="30">
        <v>1</v>
      </c>
      <c r="AL42" s="29">
        <v>5</v>
      </c>
      <c r="AM42" s="21">
        <v>3</v>
      </c>
      <c r="AN42" s="21">
        <v>6</v>
      </c>
      <c r="AO42" s="21">
        <v>5</v>
      </c>
      <c r="AP42" s="21">
        <v>7</v>
      </c>
      <c r="AQ42" s="21">
        <v>1</v>
      </c>
      <c r="AR42" s="21">
        <v>7</v>
      </c>
      <c r="AS42" s="21">
        <v>4</v>
      </c>
      <c r="AT42" s="21">
        <v>2</v>
      </c>
      <c r="AU42" s="21">
        <v>2</v>
      </c>
      <c r="AV42" s="21">
        <v>2</v>
      </c>
      <c r="AW42" s="30">
        <v>8</v>
      </c>
      <c r="AX42" s="29">
        <v>10</v>
      </c>
      <c r="AY42" s="21">
        <v>8</v>
      </c>
      <c r="AZ42" s="21">
        <v>2</v>
      </c>
      <c r="BA42" s="21">
        <v>6</v>
      </c>
      <c r="BB42" s="21">
        <v>5</v>
      </c>
      <c r="BC42" s="21">
        <v>7</v>
      </c>
      <c r="BD42" s="21">
        <v>7</v>
      </c>
      <c r="BE42" s="21">
        <v>11</v>
      </c>
      <c r="BF42" s="21">
        <v>9</v>
      </c>
      <c r="BG42" s="21">
        <v>7</v>
      </c>
      <c r="BH42" s="21">
        <v>7</v>
      </c>
      <c r="BI42" s="30">
        <v>4</v>
      </c>
      <c r="BJ42" s="29">
        <v>9</v>
      </c>
      <c r="BK42" s="21">
        <v>2</v>
      </c>
      <c r="BL42" s="21">
        <v>6</v>
      </c>
      <c r="BM42" s="21">
        <v>6</v>
      </c>
      <c r="BN42" s="21">
        <v>9</v>
      </c>
      <c r="BO42" s="21">
        <v>13</v>
      </c>
      <c r="BP42" s="21">
        <v>3</v>
      </c>
      <c r="BQ42" s="21">
        <v>1</v>
      </c>
      <c r="BR42" s="21">
        <v>9</v>
      </c>
      <c r="BS42" s="19">
        <v>2</v>
      </c>
      <c r="BT42" s="19">
        <v>6</v>
      </c>
      <c r="BU42" s="19">
        <v>6</v>
      </c>
      <c r="BV42" s="23">
        <v>2</v>
      </c>
      <c r="BW42" s="19">
        <v>0</v>
      </c>
      <c r="BX42" s="19">
        <v>5</v>
      </c>
      <c r="BY42" s="19">
        <v>4</v>
      </c>
      <c r="BZ42" s="19">
        <v>0</v>
      </c>
      <c r="CA42" s="19">
        <v>7</v>
      </c>
      <c r="CB42" s="19">
        <v>8</v>
      </c>
      <c r="CC42" s="19">
        <v>2</v>
      </c>
      <c r="CD42" s="19">
        <v>7</v>
      </c>
      <c r="CE42" s="19">
        <v>4</v>
      </c>
      <c r="CF42" s="19">
        <v>3</v>
      </c>
      <c r="CG42" s="24">
        <v>2</v>
      </c>
      <c r="CH42" s="23">
        <v>1</v>
      </c>
      <c r="CI42" s="19">
        <v>3</v>
      </c>
      <c r="CJ42" s="19">
        <v>6</v>
      </c>
      <c r="CK42" s="19">
        <v>13</v>
      </c>
      <c r="CL42" s="19">
        <v>3</v>
      </c>
      <c r="CM42" s="19">
        <v>3</v>
      </c>
      <c r="CN42" s="19">
        <v>0</v>
      </c>
      <c r="CO42" s="19">
        <v>2</v>
      </c>
      <c r="CP42" s="19">
        <v>3</v>
      </c>
      <c r="CQ42" s="19">
        <v>1</v>
      </c>
      <c r="CR42" s="19">
        <v>2</v>
      </c>
      <c r="CS42" s="24">
        <v>3</v>
      </c>
      <c r="CT42" s="23">
        <v>3</v>
      </c>
      <c r="CU42" s="19">
        <v>1</v>
      </c>
      <c r="CV42" s="19">
        <v>1</v>
      </c>
      <c r="CW42" s="19">
        <v>1</v>
      </c>
      <c r="CX42" s="19">
        <v>6</v>
      </c>
      <c r="CY42" s="19">
        <v>2</v>
      </c>
      <c r="CZ42" s="19">
        <v>3</v>
      </c>
      <c r="DA42" s="19">
        <v>0</v>
      </c>
      <c r="DB42" s="19">
        <v>1</v>
      </c>
      <c r="DC42" s="19">
        <v>2</v>
      </c>
      <c r="DD42" s="19">
        <v>1</v>
      </c>
      <c r="DE42" s="24">
        <v>3</v>
      </c>
      <c r="DF42" s="19">
        <v>2</v>
      </c>
      <c r="DG42" s="19">
        <v>4</v>
      </c>
      <c r="DH42" s="19">
        <v>0</v>
      </c>
      <c r="DI42" s="19">
        <v>2</v>
      </c>
      <c r="DJ42" s="19">
        <v>4</v>
      </c>
      <c r="DK42" s="19">
        <v>1</v>
      </c>
      <c r="DL42" s="19">
        <v>1</v>
      </c>
      <c r="DM42" s="19">
        <v>0</v>
      </c>
      <c r="DN42" s="19">
        <v>4</v>
      </c>
      <c r="DO42" s="19">
        <v>2</v>
      </c>
      <c r="DP42" s="19">
        <v>2</v>
      </c>
      <c r="DQ42" s="24">
        <v>1</v>
      </c>
      <c r="DR42" s="19">
        <v>1</v>
      </c>
      <c r="DS42" s="19">
        <v>2</v>
      </c>
      <c r="DT42" s="19">
        <v>0</v>
      </c>
      <c r="DU42" s="19">
        <v>5</v>
      </c>
      <c r="DV42" s="19">
        <v>0</v>
      </c>
      <c r="DW42" s="19">
        <v>1</v>
      </c>
      <c r="DX42" s="19">
        <v>3</v>
      </c>
      <c r="DY42" s="19">
        <v>1</v>
      </c>
      <c r="DZ42" s="19">
        <v>1</v>
      </c>
      <c r="EA42" s="19">
        <v>1</v>
      </c>
      <c r="EB42" s="19">
        <v>1</v>
      </c>
      <c r="EC42" s="24">
        <v>1</v>
      </c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24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24"/>
      <c r="FB42" s="19">
        <v>0</v>
      </c>
      <c r="FC42" s="19">
        <v>2</v>
      </c>
      <c r="FD42" s="19">
        <v>3</v>
      </c>
      <c r="FE42" s="19">
        <v>0</v>
      </c>
      <c r="FF42" s="19">
        <v>0</v>
      </c>
      <c r="FG42" s="19">
        <v>1</v>
      </c>
      <c r="FH42" s="19">
        <v>0</v>
      </c>
      <c r="FI42" s="19">
        <v>2</v>
      </c>
      <c r="FJ42" s="19">
        <v>1</v>
      </c>
      <c r="FK42" s="19">
        <v>1</v>
      </c>
      <c r="FL42" s="19">
        <v>1</v>
      </c>
      <c r="FM42" s="24">
        <v>3</v>
      </c>
      <c r="FN42" s="23">
        <v>1</v>
      </c>
      <c r="FO42" s="19">
        <v>4</v>
      </c>
      <c r="FP42" s="19">
        <v>1</v>
      </c>
      <c r="FQ42" s="19">
        <v>1</v>
      </c>
      <c r="FR42" s="19">
        <v>2</v>
      </c>
      <c r="FS42" s="19">
        <v>1</v>
      </c>
      <c r="FT42" s="19">
        <v>3</v>
      </c>
      <c r="FU42" s="19">
        <v>4</v>
      </c>
      <c r="FV42" s="19">
        <v>1</v>
      </c>
      <c r="FW42" s="19">
        <v>1</v>
      </c>
      <c r="FX42" s="19">
        <v>4</v>
      </c>
      <c r="FY42" s="24">
        <v>3</v>
      </c>
      <c r="FZ42" s="23">
        <v>1</v>
      </c>
      <c r="GA42" s="19">
        <v>2</v>
      </c>
      <c r="GB42" s="19">
        <v>1</v>
      </c>
      <c r="GC42" s="19">
        <v>2</v>
      </c>
      <c r="GD42" s="19">
        <v>3</v>
      </c>
      <c r="GE42" s="19">
        <v>2</v>
      </c>
      <c r="GF42" s="19">
        <v>1</v>
      </c>
      <c r="GG42" s="19">
        <v>3</v>
      </c>
      <c r="GH42" s="19">
        <v>4</v>
      </c>
      <c r="GI42" s="19">
        <v>0</v>
      </c>
      <c r="GJ42" s="19">
        <v>2</v>
      </c>
      <c r="GK42" s="24">
        <v>1</v>
      </c>
      <c r="GL42" s="23">
        <v>0</v>
      </c>
      <c r="GM42" s="19">
        <v>0</v>
      </c>
      <c r="GN42" s="19">
        <v>0</v>
      </c>
      <c r="GO42" s="19">
        <v>0</v>
      </c>
      <c r="GP42" s="19">
        <v>1</v>
      </c>
      <c r="GQ42" s="19">
        <v>1</v>
      </c>
      <c r="GR42" s="19">
        <v>4</v>
      </c>
      <c r="GS42" s="19">
        <v>5</v>
      </c>
      <c r="GT42" s="19">
        <v>2</v>
      </c>
      <c r="GU42" s="19">
        <v>3</v>
      </c>
      <c r="GV42" s="19">
        <v>1</v>
      </c>
      <c r="GW42" s="24">
        <v>0</v>
      </c>
      <c r="GX42" s="24">
        <v>0</v>
      </c>
      <c r="GY42" s="24">
        <v>2</v>
      </c>
      <c r="GZ42" s="24">
        <v>1</v>
      </c>
      <c r="HA42" s="24">
        <v>2</v>
      </c>
      <c r="HB42" s="24">
        <v>0</v>
      </c>
      <c r="HC42" s="24">
        <v>1</v>
      </c>
      <c r="HD42" s="24">
        <v>0</v>
      </c>
      <c r="HE42" s="24">
        <v>0</v>
      </c>
      <c r="HF42" s="24">
        <v>1</v>
      </c>
      <c r="HG42" s="24">
        <v>1</v>
      </c>
      <c r="HH42" s="24">
        <v>3</v>
      </c>
      <c r="HI42" s="24">
        <v>5</v>
      </c>
      <c r="HJ42" s="24">
        <v>0</v>
      </c>
      <c r="HK42" s="24">
        <v>1</v>
      </c>
      <c r="HL42" s="24">
        <v>3</v>
      </c>
      <c r="HM42" s="24">
        <v>4</v>
      </c>
      <c r="HN42" s="24">
        <v>3</v>
      </c>
      <c r="HO42" s="24">
        <v>1</v>
      </c>
      <c r="HP42" s="24">
        <v>2</v>
      </c>
      <c r="HQ42" s="24">
        <v>3</v>
      </c>
      <c r="HR42" s="24">
        <v>3</v>
      </c>
      <c r="HS42" s="24">
        <v>3</v>
      </c>
      <c r="HT42" s="24">
        <v>2</v>
      </c>
      <c r="HU42" s="24">
        <v>6</v>
      </c>
    </row>
    <row r="43" spans="1:7495" ht="15.75" customHeight="1" x14ac:dyDescent="0.35">
      <c r="A43" s="7" t="s">
        <v>58</v>
      </c>
      <c r="B43" s="29" t="s">
        <v>59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30"/>
      <c r="N43" s="29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30"/>
      <c r="Z43" s="29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30"/>
      <c r="AL43" s="29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30"/>
      <c r="AX43" s="29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30"/>
      <c r="BJ43" s="29"/>
      <c r="BK43" s="21"/>
      <c r="BL43" s="21"/>
      <c r="BM43" s="21"/>
      <c r="BN43" s="21"/>
      <c r="BO43" s="21"/>
      <c r="BP43" s="21"/>
      <c r="BQ43" s="21"/>
      <c r="BR43" s="21"/>
      <c r="BU43" s="19"/>
      <c r="BV43" s="23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24"/>
      <c r="CH43" s="23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24"/>
      <c r="CT43" s="23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24" t="s">
        <v>60</v>
      </c>
      <c r="DF43" s="19">
        <v>2</v>
      </c>
      <c r="DG43" s="19">
        <v>4</v>
      </c>
      <c r="DH43" s="19">
        <v>0</v>
      </c>
      <c r="DI43" s="19">
        <v>2</v>
      </c>
      <c r="DJ43" s="19">
        <v>4</v>
      </c>
      <c r="DK43" s="19">
        <v>1</v>
      </c>
      <c r="DL43" s="19">
        <v>1</v>
      </c>
      <c r="DM43" s="19">
        <v>0</v>
      </c>
      <c r="DN43" s="19">
        <v>3</v>
      </c>
      <c r="DO43" s="19">
        <v>1</v>
      </c>
      <c r="DP43" s="19">
        <v>2</v>
      </c>
      <c r="DQ43" s="24">
        <v>1</v>
      </c>
      <c r="DR43" s="19">
        <v>1</v>
      </c>
      <c r="DS43" s="19">
        <v>2</v>
      </c>
      <c r="DT43" s="19">
        <v>0</v>
      </c>
      <c r="DU43" s="19">
        <v>5</v>
      </c>
      <c r="DV43" s="19">
        <v>0</v>
      </c>
      <c r="DW43" s="19">
        <v>1</v>
      </c>
      <c r="DX43" s="19">
        <v>3</v>
      </c>
      <c r="DY43" s="19">
        <v>1</v>
      </c>
      <c r="DZ43" s="19">
        <v>1</v>
      </c>
      <c r="EA43" s="19">
        <v>1</v>
      </c>
      <c r="EB43" s="19">
        <v>1</v>
      </c>
      <c r="EC43" s="24">
        <v>1</v>
      </c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24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24"/>
      <c r="FB43" s="19">
        <v>0</v>
      </c>
      <c r="FC43" s="19">
        <v>2</v>
      </c>
      <c r="FD43" s="19">
        <v>3</v>
      </c>
      <c r="FE43" s="19">
        <v>0</v>
      </c>
      <c r="FF43" s="19">
        <v>0</v>
      </c>
      <c r="FG43" s="19">
        <v>1</v>
      </c>
      <c r="FH43" s="19">
        <v>0</v>
      </c>
      <c r="FI43" s="19">
        <v>2</v>
      </c>
      <c r="FJ43" s="19">
        <v>1</v>
      </c>
      <c r="FK43" s="19">
        <v>0</v>
      </c>
      <c r="FL43" s="19">
        <v>1</v>
      </c>
      <c r="FM43" s="24">
        <v>3</v>
      </c>
      <c r="FN43" s="23">
        <v>1</v>
      </c>
      <c r="FO43" s="19">
        <v>3</v>
      </c>
      <c r="FP43" s="19">
        <v>1</v>
      </c>
      <c r="FQ43" s="19">
        <v>1</v>
      </c>
      <c r="FR43" s="19">
        <v>1</v>
      </c>
      <c r="FS43" s="19">
        <v>1</v>
      </c>
      <c r="FT43" s="19">
        <v>2</v>
      </c>
      <c r="FU43" s="19">
        <v>3</v>
      </c>
      <c r="FV43" s="19">
        <v>1</v>
      </c>
      <c r="FW43" s="19">
        <v>0</v>
      </c>
      <c r="FX43" s="19">
        <v>4</v>
      </c>
      <c r="FY43" s="24">
        <v>3</v>
      </c>
      <c r="FZ43" s="23">
        <v>1</v>
      </c>
      <c r="GA43" s="19">
        <v>0</v>
      </c>
      <c r="GB43" s="19">
        <v>1</v>
      </c>
      <c r="GC43" s="19">
        <v>1</v>
      </c>
      <c r="GD43" s="19">
        <v>3</v>
      </c>
      <c r="GE43" s="19">
        <v>1</v>
      </c>
      <c r="GF43" s="19">
        <v>1</v>
      </c>
      <c r="GG43" s="19">
        <v>3</v>
      </c>
      <c r="GH43" s="19">
        <v>3</v>
      </c>
      <c r="GI43" s="19">
        <v>0</v>
      </c>
      <c r="GJ43" s="19">
        <v>1</v>
      </c>
      <c r="GK43" s="24">
        <v>0</v>
      </c>
      <c r="GL43" s="23">
        <v>0</v>
      </c>
      <c r="GM43" s="19">
        <v>0</v>
      </c>
      <c r="GN43" s="19">
        <v>0</v>
      </c>
      <c r="GO43" s="19">
        <v>0</v>
      </c>
      <c r="GP43" s="19">
        <v>0</v>
      </c>
      <c r="GQ43" s="19">
        <v>1</v>
      </c>
      <c r="GR43" s="19">
        <v>4</v>
      </c>
      <c r="GS43" s="19">
        <v>5</v>
      </c>
      <c r="GT43" s="19">
        <v>2</v>
      </c>
      <c r="GU43" s="19">
        <v>3</v>
      </c>
      <c r="GV43" s="19">
        <v>1</v>
      </c>
      <c r="GW43" s="24">
        <v>0</v>
      </c>
      <c r="GX43" s="24">
        <v>0</v>
      </c>
      <c r="GY43" s="24">
        <v>0</v>
      </c>
      <c r="GZ43" s="24">
        <v>1</v>
      </c>
      <c r="HA43" s="24">
        <v>1</v>
      </c>
      <c r="HB43" s="24">
        <v>0</v>
      </c>
      <c r="HC43" s="24">
        <v>0</v>
      </c>
      <c r="HD43" s="24">
        <v>0</v>
      </c>
      <c r="HE43" s="24">
        <v>0</v>
      </c>
      <c r="HF43" s="24">
        <v>1</v>
      </c>
      <c r="HG43" s="24">
        <v>1</v>
      </c>
      <c r="HH43" s="24">
        <v>3</v>
      </c>
      <c r="HI43" s="24">
        <v>5</v>
      </c>
      <c r="HJ43" s="24">
        <v>0</v>
      </c>
      <c r="HK43" s="24">
        <v>1</v>
      </c>
      <c r="HL43" s="24">
        <v>3</v>
      </c>
      <c r="HM43" s="24">
        <v>1</v>
      </c>
      <c r="HN43" s="24">
        <v>1</v>
      </c>
      <c r="HO43" s="24">
        <v>1</v>
      </c>
      <c r="HP43" s="24">
        <v>1</v>
      </c>
      <c r="HQ43" s="24">
        <v>3</v>
      </c>
      <c r="HR43" s="24">
        <v>3</v>
      </c>
      <c r="HS43" s="24">
        <v>2</v>
      </c>
      <c r="HT43" s="24">
        <v>2</v>
      </c>
      <c r="HU43" s="24">
        <v>5</v>
      </c>
    </row>
    <row r="44" spans="1:7495" ht="31.5" customHeight="1" thickBot="1" x14ac:dyDescent="0.4">
      <c r="A44" s="8" t="s">
        <v>61</v>
      </c>
      <c r="B44" s="31">
        <v>0</v>
      </c>
      <c r="C44" s="20">
        <v>0</v>
      </c>
      <c r="D44" s="20">
        <v>8</v>
      </c>
      <c r="E44" s="20">
        <v>2</v>
      </c>
      <c r="F44" s="20">
        <v>1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32">
        <v>0</v>
      </c>
      <c r="N44" s="31">
        <v>0</v>
      </c>
      <c r="O44" s="20">
        <v>1</v>
      </c>
      <c r="P44" s="20">
        <v>0</v>
      </c>
      <c r="Q44" s="20">
        <v>1</v>
      </c>
      <c r="R44" s="20">
        <v>3</v>
      </c>
      <c r="S44" s="20">
        <v>1</v>
      </c>
      <c r="T44" s="20">
        <v>2</v>
      </c>
      <c r="U44" s="20">
        <v>0</v>
      </c>
      <c r="V44" s="20">
        <v>0</v>
      </c>
      <c r="W44" s="20">
        <v>0</v>
      </c>
      <c r="X44" s="20">
        <v>1</v>
      </c>
      <c r="Y44" s="32">
        <v>2</v>
      </c>
      <c r="Z44" s="31">
        <v>1</v>
      </c>
      <c r="AA44" s="20">
        <v>0</v>
      </c>
      <c r="AB44" s="20">
        <v>1</v>
      </c>
      <c r="AC44" s="20">
        <v>0</v>
      </c>
      <c r="AD44" s="20">
        <v>1</v>
      </c>
      <c r="AE44" s="20">
        <v>0</v>
      </c>
      <c r="AF44" s="20">
        <v>0</v>
      </c>
      <c r="AG44" s="20">
        <v>0</v>
      </c>
      <c r="AH44" s="20">
        <v>1</v>
      </c>
      <c r="AI44" s="20">
        <v>0</v>
      </c>
      <c r="AJ44" s="20">
        <v>0</v>
      </c>
      <c r="AK44" s="32">
        <v>2</v>
      </c>
      <c r="AL44" s="31">
        <v>2</v>
      </c>
      <c r="AM44" s="20">
        <v>1</v>
      </c>
      <c r="AN44" s="20">
        <v>0</v>
      </c>
      <c r="AO44" s="20">
        <v>2</v>
      </c>
      <c r="AP44" s="20">
        <v>2</v>
      </c>
      <c r="AQ44" s="20">
        <v>0</v>
      </c>
      <c r="AR44" s="20">
        <v>2</v>
      </c>
      <c r="AS44" s="20">
        <v>0</v>
      </c>
      <c r="AT44" s="20">
        <v>0</v>
      </c>
      <c r="AU44" s="20">
        <v>0</v>
      </c>
      <c r="AV44" s="20">
        <v>0</v>
      </c>
      <c r="AW44" s="32">
        <v>2</v>
      </c>
      <c r="AX44" s="31">
        <v>1</v>
      </c>
      <c r="AY44" s="20">
        <v>3</v>
      </c>
      <c r="AZ44" s="20">
        <v>0</v>
      </c>
      <c r="BA44" s="20">
        <v>2</v>
      </c>
      <c r="BB44" s="20">
        <v>1</v>
      </c>
      <c r="BC44" s="20">
        <v>1</v>
      </c>
      <c r="BD44" s="20">
        <v>0</v>
      </c>
      <c r="BE44" s="20">
        <v>1</v>
      </c>
      <c r="BF44" s="20">
        <v>0</v>
      </c>
      <c r="BG44" s="20">
        <v>0</v>
      </c>
      <c r="BH44" s="20">
        <v>0</v>
      </c>
      <c r="BI44" s="32">
        <v>1</v>
      </c>
      <c r="BJ44" s="31">
        <v>0</v>
      </c>
      <c r="BK44" s="20">
        <v>0</v>
      </c>
      <c r="BL44" s="20">
        <v>2</v>
      </c>
      <c r="BM44" s="20">
        <v>0</v>
      </c>
      <c r="BN44" s="20">
        <v>0</v>
      </c>
      <c r="BO44" s="20">
        <v>1</v>
      </c>
      <c r="BP44" s="20">
        <v>0</v>
      </c>
      <c r="BQ44" s="20">
        <v>1</v>
      </c>
      <c r="BR44" s="20">
        <v>1</v>
      </c>
      <c r="BS44" s="20">
        <v>2</v>
      </c>
      <c r="BT44" s="20">
        <v>0</v>
      </c>
      <c r="BU44" s="20">
        <v>1</v>
      </c>
      <c r="BV44" s="31">
        <v>0</v>
      </c>
      <c r="BW44" s="20">
        <v>0</v>
      </c>
      <c r="BX44" s="20">
        <v>0</v>
      </c>
      <c r="BY44" s="20">
        <v>0</v>
      </c>
      <c r="BZ44" s="20">
        <v>0</v>
      </c>
      <c r="CA44" s="20">
        <v>0</v>
      </c>
      <c r="CB44" s="20">
        <v>0</v>
      </c>
      <c r="CC44" s="20">
        <v>0</v>
      </c>
      <c r="CD44" s="20">
        <v>0</v>
      </c>
      <c r="CE44" s="20">
        <v>0</v>
      </c>
      <c r="CF44" s="20">
        <v>0</v>
      </c>
      <c r="CG44" s="32">
        <v>0</v>
      </c>
      <c r="CH44" s="31">
        <v>0</v>
      </c>
      <c r="CI44" s="20">
        <v>0</v>
      </c>
      <c r="CJ44" s="20">
        <v>0</v>
      </c>
      <c r="CK44" s="20">
        <v>9</v>
      </c>
      <c r="CL44" s="20">
        <v>1</v>
      </c>
      <c r="CM44" s="20">
        <v>1</v>
      </c>
      <c r="CN44" s="20">
        <v>0</v>
      </c>
      <c r="CO44" s="20">
        <v>1</v>
      </c>
      <c r="CP44" s="20">
        <v>0</v>
      </c>
      <c r="CQ44" s="20">
        <v>0</v>
      </c>
      <c r="CR44" s="20">
        <v>0</v>
      </c>
      <c r="CS44" s="32">
        <v>0</v>
      </c>
      <c r="CT44" s="31">
        <v>0</v>
      </c>
      <c r="CU44" s="20">
        <v>0</v>
      </c>
      <c r="CV44" s="20">
        <v>0</v>
      </c>
      <c r="CW44" s="20">
        <v>0</v>
      </c>
      <c r="CX44" s="20">
        <v>0</v>
      </c>
      <c r="CY44" s="20">
        <v>0</v>
      </c>
      <c r="CZ44" s="20">
        <v>0</v>
      </c>
      <c r="DA44" s="20">
        <v>0</v>
      </c>
      <c r="DB44" s="20">
        <v>0</v>
      </c>
      <c r="DC44" s="20">
        <v>0</v>
      </c>
      <c r="DD44" s="20">
        <v>0</v>
      </c>
      <c r="DE44" s="32">
        <v>0</v>
      </c>
      <c r="DF44" s="20">
        <v>0</v>
      </c>
      <c r="DG44" s="20">
        <v>0</v>
      </c>
      <c r="DH44" s="20">
        <v>0</v>
      </c>
      <c r="DI44" s="20">
        <v>0</v>
      </c>
      <c r="DJ44" s="20">
        <v>0</v>
      </c>
      <c r="DK44" s="20">
        <v>2</v>
      </c>
      <c r="DL44" s="20">
        <v>0</v>
      </c>
      <c r="DM44" s="20">
        <v>1</v>
      </c>
      <c r="DN44" s="20">
        <v>0</v>
      </c>
      <c r="DO44" s="20">
        <v>0</v>
      </c>
      <c r="DP44" s="20">
        <v>0</v>
      </c>
      <c r="DQ44" s="32">
        <v>1</v>
      </c>
      <c r="DR44" s="20">
        <v>0</v>
      </c>
      <c r="DS44" s="20">
        <v>0</v>
      </c>
      <c r="DT44" s="20">
        <v>0</v>
      </c>
      <c r="DU44" s="20">
        <v>0</v>
      </c>
      <c r="DV44" s="20">
        <v>1</v>
      </c>
      <c r="DW44" s="20">
        <v>1</v>
      </c>
      <c r="DX44" s="20">
        <v>0</v>
      </c>
      <c r="DY44" s="20">
        <v>2</v>
      </c>
      <c r="DZ44" s="20">
        <v>0</v>
      </c>
      <c r="EA44" s="20">
        <v>0</v>
      </c>
      <c r="EB44" s="20">
        <v>0</v>
      </c>
      <c r="EC44" s="32">
        <v>1</v>
      </c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32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32"/>
      <c r="FB44" s="20">
        <v>0</v>
      </c>
      <c r="FC44" s="20">
        <v>0</v>
      </c>
      <c r="FD44" s="20">
        <v>0</v>
      </c>
      <c r="FE44" s="20">
        <v>0</v>
      </c>
      <c r="FF44" s="20">
        <v>0</v>
      </c>
      <c r="FG44" s="20">
        <v>2</v>
      </c>
      <c r="FH44" s="20">
        <v>1</v>
      </c>
      <c r="FI44" s="20">
        <v>0</v>
      </c>
      <c r="FJ44" s="20">
        <v>0</v>
      </c>
      <c r="FK44" s="20">
        <v>1</v>
      </c>
      <c r="FL44" s="20">
        <v>0</v>
      </c>
      <c r="FM44" s="32">
        <v>0</v>
      </c>
      <c r="FN44" s="31">
        <v>0</v>
      </c>
      <c r="FO44" s="20">
        <v>2</v>
      </c>
      <c r="FP44" s="20">
        <v>2</v>
      </c>
      <c r="FQ44" s="20">
        <v>0</v>
      </c>
      <c r="FR44" s="20">
        <v>0</v>
      </c>
      <c r="FS44" s="20">
        <v>0</v>
      </c>
      <c r="FT44" s="20">
        <v>0</v>
      </c>
      <c r="FU44" s="20">
        <v>1</v>
      </c>
      <c r="FV44" s="20">
        <v>0</v>
      </c>
      <c r="FW44" s="20">
        <v>0</v>
      </c>
      <c r="FX44" s="20">
        <v>0</v>
      </c>
      <c r="FY44" s="32">
        <v>1</v>
      </c>
      <c r="FZ44" s="31">
        <v>0</v>
      </c>
      <c r="GA44" s="20">
        <v>0</v>
      </c>
      <c r="GB44" s="20">
        <v>0</v>
      </c>
      <c r="GC44" s="20">
        <v>1</v>
      </c>
      <c r="GD44" s="20">
        <v>0</v>
      </c>
      <c r="GE44" s="20">
        <v>0</v>
      </c>
      <c r="GF44" s="20">
        <v>0</v>
      </c>
      <c r="GG44" s="20">
        <v>0</v>
      </c>
      <c r="GH44" s="20">
        <v>0</v>
      </c>
      <c r="GI44" s="20">
        <v>0</v>
      </c>
      <c r="GJ44" s="20">
        <v>0</v>
      </c>
      <c r="GK44" s="32">
        <v>0</v>
      </c>
      <c r="GL44" s="31">
        <v>0</v>
      </c>
      <c r="GM44" s="20">
        <v>0</v>
      </c>
      <c r="GN44" s="20">
        <v>0</v>
      </c>
      <c r="GO44" s="20">
        <v>0</v>
      </c>
      <c r="GP44" s="20">
        <v>0</v>
      </c>
      <c r="GQ44" s="20">
        <v>0</v>
      </c>
      <c r="GR44" s="20">
        <v>0</v>
      </c>
      <c r="GS44" s="20">
        <v>0</v>
      </c>
      <c r="GT44" s="20">
        <v>1</v>
      </c>
      <c r="GU44" s="20">
        <v>0</v>
      </c>
      <c r="GV44" s="20">
        <v>0</v>
      </c>
      <c r="GW44" s="32">
        <v>0</v>
      </c>
      <c r="GX44" s="32">
        <v>0</v>
      </c>
      <c r="GY44" s="32">
        <v>0</v>
      </c>
      <c r="GZ44" s="32">
        <v>0</v>
      </c>
      <c r="HA44" s="32">
        <v>0</v>
      </c>
      <c r="HB44" s="32">
        <v>0</v>
      </c>
      <c r="HC44" s="32">
        <v>1</v>
      </c>
      <c r="HD44" s="32">
        <v>1</v>
      </c>
      <c r="HE44" s="32">
        <v>0</v>
      </c>
      <c r="HF44" s="32">
        <v>0</v>
      </c>
      <c r="HG44" s="32">
        <v>0</v>
      </c>
      <c r="HH44" s="32">
        <v>0</v>
      </c>
      <c r="HI44" s="32">
        <v>0</v>
      </c>
      <c r="HJ44" s="32">
        <v>1</v>
      </c>
      <c r="HK44" s="32">
        <v>0</v>
      </c>
      <c r="HL44" s="32">
        <v>0</v>
      </c>
      <c r="HM44" s="32">
        <v>1</v>
      </c>
      <c r="HN44" s="32">
        <v>1</v>
      </c>
      <c r="HO44" s="32">
        <v>0</v>
      </c>
      <c r="HP44" s="32">
        <v>0</v>
      </c>
      <c r="HQ44" s="32">
        <v>0</v>
      </c>
      <c r="HR44" s="32">
        <v>1</v>
      </c>
      <c r="HS44" s="32">
        <v>1</v>
      </c>
      <c r="HT44" s="32">
        <v>1</v>
      </c>
      <c r="HU44" s="32">
        <v>0</v>
      </c>
    </row>
    <row r="46" spans="1:7495" ht="29" x14ac:dyDescent="0.35">
      <c r="A46" s="7" t="s">
        <v>62</v>
      </c>
    </row>
    <row r="52" spans="65:65" x14ac:dyDescent="0.35">
      <c r="BM52" s="38"/>
    </row>
  </sheetData>
  <mergeCells count="36">
    <mergeCell ref="HT1:HT2"/>
    <mergeCell ref="HU1:HU2"/>
    <mergeCell ref="HO1:HO2"/>
    <mergeCell ref="HP1:HP2"/>
    <mergeCell ref="HQ1:HQ2"/>
    <mergeCell ref="HR1:HR2"/>
    <mergeCell ref="HS1:HS2"/>
    <mergeCell ref="HJ1:HJ2"/>
    <mergeCell ref="HK1:HK2"/>
    <mergeCell ref="HL1:HL2"/>
    <mergeCell ref="HM1:HM2"/>
    <mergeCell ref="HN1:HN2"/>
    <mergeCell ref="GU1:GU2"/>
    <mergeCell ref="GV1:GV2"/>
    <mergeCell ref="GW1:GW2"/>
    <mergeCell ref="GL1:GL2"/>
    <mergeCell ref="GM1:GM2"/>
    <mergeCell ref="GN1:GN2"/>
    <mergeCell ref="GP1:GP2"/>
    <mergeCell ref="GO1:GO2"/>
    <mergeCell ref="GQ1:GQ2"/>
    <mergeCell ref="GR1:GR2"/>
    <mergeCell ref="GS1:GS2"/>
    <mergeCell ref="GT1:GT2"/>
    <mergeCell ref="GX1:GX2"/>
    <mergeCell ref="GY1:GY2"/>
    <mergeCell ref="GZ1:GZ2"/>
    <mergeCell ref="HA1:HA2"/>
    <mergeCell ref="HB1:HB2"/>
    <mergeCell ref="HH1:HH2"/>
    <mergeCell ref="HI1:HI2"/>
    <mergeCell ref="HC1:HC2"/>
    <mergeCell ref="HD1:HD2"/>
    <mergeCell ref="HE1:HE2"/>
    <mergeCell ref="HF1:HF2"/>
    <mergeCell ref="HG1:HG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&amp;L&amp;"Calibri"&amp;10&amp;K000000 OFFICIAL&amp;1#_x000D_</oddHeader>
  </headerFooter>
  <ignoredErrors>
    <ignoredError sqref="BJ23:BQ23 BR23:BS23 CP39" formulaRange="1"/>
    <ignoredError sqref="BY15 FJ16:FK16 FK18 FL15" formula="1"/>
    <ignoredError sqref="DM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3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B18" activeCellId="2" sqref="B1:R1 B9:R9 B18:R18"/>
    </sheetView>
  </sheetViews>
  <sheetFormatPr defaultRowHeight="14.5" x14ac:dyDescent="0.35"/>
  <cols>
    <col min="1" max="1" width="49.36328125" customWidth="1"/>
    <col min="2" max="2" width="10.453125" bestFit="1" customWidth="1"/>
    <col min="3" max="14" width="12.36328125" customWidth="1"/>
    <col min="15" max="15" width="10" bestFit="1" customWidth="1"/>
  </cols>
  <sheetData>
    <row r="1" spans="1:21" ht="15.5" x14ac:dyDescent="0.35">
      <c r="A1" s="14"/>
      <c r="B1" s="163" t="s">
        <v>63</v>
      </c>
      <c r="C1" s="163" t="s">
        <v>64</v>
      </c>
      <c r="D1" s="163" t="s">
        <v>65</v>
      </c>
      <c r="E1" s="163" t="s">
        <v>66</v>
      </c>
      <c r="F1" s="163" t="s">
        <v>67</v>
      </c>
      <c r="G1" s="164" t="s">
        <v>68</v>
      </c>
      <c r="H1" s="164" t="s">
        <v>6</v>
      </c>
      <c r="I1" s="164" t="s">
        <v>7</v>
      </c>
      <c r="J1" s="164" t="s">
        <v>8</v>
      </c>
      <c r="K1" s="164" t="s">
        <v>69</v>
      </c>
      <c r="L1" s="164" t="s">
        <v>70</v>
      </c>
      <c r="M1" s="164" t="s">
        <v>71</v>
      </c>
      <c r="N1" s="164" t="s">
        <v>72</v>
      </c>
      <c r="O1" s="164" t="s">
        <v>73</v>
      </c>
      <c r="P1" s="164" t="s">
        <v>74</v>
      </c>
      <c r="Q1" s="164" t="s">
        <v>75</v>
      </c>
      <c r="R1" s="164" t="s">
        <v>104</v>
      </c>
    </row>
    <row r="2" spans="1:21" ht="39" customHeight="1" x14ac:dyDescent="0.35">
      <c r="A2" s="15" t="s">
        <v>76</v>
      </c>
      <c r="B2" s="16">
        <v>554</v>
      </c>
      <c r="C2" s="16">
        <v>724</v>
      </c>
      <c r="D2" s="16">
        <v>923</v>
      </c>
      <c r="E2" s="16">
        <v>1092</v>
      </c>
      <c r="F2" s="16">
        <f>SUM('All Years Performance'!AX3:BI3)</f>
        <v>1370</v>
      </c>
      <c r="G2" s="16">
        <f>SUM('All Years Performance'!BJ3:BU3)</f>
        <v>1391</v>
      </c>
      <c r="H2" s="16">
        <f>SUM('All Years Performance'!BV3:CG3)</f>
        <v>1200</v>
      </c>
      <c r="I2" s="16">
        <f>SUM('All Years Performance'!CH3:CS3)</f>
        <v>1287</v>
      </c>
      <c r="J2" s="16">
        <f>SUM('All Years Performance'!$CT3:$DE3)</f>
        <v>1293</v>
      </c>
      <c r="K2" s="16">
        <f>SUM('All Years Performance'!$DF3:$DQ3)</f>
        <v>1462</v>
      </c>
      <c r="L2" s="16">
        <f>SUM('All Years Performance'!$DR3:$EC3)</f>
        <v>1331</v>
      </c>
      <c r="M2" s="16">
        <f>SUM('All Years Performance'!$FB3:FM3)</f>
        <v>1045</v>
      </c>
      <c r="N2" s="16">
        <f>SUM('All Years Performance'!$FN3:FY3)</f>
        <v>1060</v>
      </c>
      <c r="O2" s="16">
        <f>SUM('All Years Performance'!FZ3:GK3)</f>
        <v>1092</v>
      </c>
      <c r="P2" s="16">
        <f>SUM('All Years Performance'!GL3:GW3)</f>
        <v>1261</v>
      </c>
      <c r="Q2" s="16">
        <f>SUM('All Years Performance'!GX3:HI3)</f>
        <v>1295</v>
      </c>
      <c r="R2" s="16">
        <f>SUM('All Years Performance'!HJ3:HU3)</f>
        <v>1513</v>
      </c>
    </row>
    <row r="3" spans="1:21" ht="39" customHeight="1" x14ac:dyDescent="0.35">
      <c r="A3" s="15" t="s">
        <v>77</v>
      </c>
      <c r="B3" s="16">
        <v>458</v>
      </c>
      <c r="C3" s="16">
        <v>679</v>
      </c>
      <c r="D3" s="16">
        <v>907</v>
      </c>
      <c r="E3" s="16">
        <v>1060</v>
      </c>
      <c r="F3" s="16">
        <v>1326</v>
      </c>
      <c r="G3" s="16">
        <f>SUM('All Years Performance'!BJ4:BU4)</f>
        <v>1307</v>
      </c>
      <c r="H3" s="16">
        <f>SUM('All Years Performance'!BV4:CG4)</f>
        <v>1161</v>
      </c>
      <c r="I3" s="16">
        <f>SUM('All Years Performance'!CH4:CS4)</f>
        <v>1235</v>
      </c>
      <c r="J3" s="16">
        <f>SUM('All Years Performance'!$CT4:$DE4)</f>
        <v>1229</v>
      </c>
      <c r="K3" s="16">
        <f>SUM('All Years Performance'!$DF4:$DQ4)</f>
        <v>1409</v>
      </c>
      <c r="L3" s="16">
        <f>SUM('All Years Performance'!$DR4:$EC4)</f>
        <v>1242</v>
      </c>
      <c r="M3" s="16">
        <f>SUM('All Years Performance'!$FB4:FM4)</f>
        <v>851</v>
      </c>
      <c r="N3" s="16">
        <f>SUM('All Years Performance'!$FN4:FY4)</f>
        <v>977</v>
      </c>
      <c r="O3" s="16">
        <f>SUM('All Years Performance'!FZ4:GK4)</f>
        <v>1034</v>
      </c>
      <c r="P3" s="16">
        <f>SUM('All Years Performance'!GL4:GW4)</f>
        <v>1226</v>
      </c>
      <c r="Q3" s="16">
        <f>SUM('All Years Performance'!GX4:HI4)</f>
        <v>1285</v>
      </c>
      <c r="R3" s="16">
        <f>SUM('All Years Performance'!HJ4:HU4)</f>
        <v>1493</v>
      </c>
    </row>
    <row r="4" spans="1:21" ht="39" customHeight="1" x14ac:dyDescent="0.35">
      <c r="A4" s="15" t="s">
        <v>26</v>
      </c>
      <c r="B4" s="18">
        <f t="shared" ref="B4:I4" si="0">B3/B2*100</f>
        <v>82.671480144404327</v>
      </c>
      <c r="C4" s="18">
        <f t="shared" si="0"/>
        <v>93.784530386740329</v>
      </c>
      <c r="D4" s="18">
        <f t="shared" si="0"/>
        <v>98.266522210184178</v>
      </c>
      <c r="E4" s="18">
        <f t="shared" si="0"/>
        <v>97.069597069597066</v>
      </c>
      <c r="F4" s="18">
        <f t="shared" si="0"/>
        <v>96.788321167883211</v>
      </c>
      <c r="G4" s="18">
        <f t="shared" si="0"/>
        <v>93.961179007907987</v>
      </c>
      <c r="H4" s="18">
        <f t="shared" si="0"/>
        <v>96.75</v>
      </c>
      <c r="I4" s="18">
        <f t="shared" si="0"/>
        <v>95.959595959595958</v>
      </c>
      <c r="J4" s="18">
        <f t="shared" ref="J4" si="1">J3/J2*100</f>
        <v>95.050270688321731</v>
      </c>
      <c r="K4" s="18">
        <f t="shared" ref="K4:P4" si="2">K3/K2*100</f>
        <v>96.374829001367985</v>
      </c>
      <c r="L4" s="18">
        <f t="shared" si="2"/>
        <v>93.313298271975953</v>
      </c>
      <c r="M4" s="18">
        <f t="shared" si="2"/>
        <v>81.435406698564591</v>
      </c>
      <c r="N4" s="18">
        <f t="shared" si="2"/>
        <v>92.169811320754718</v>
      </c>
      <c r="O4" s="18">
        <f t="shared" si="2"/>
        <v>94.688644688644686</v>
      </c>
      <c r="P4" s="18">
        <f t="shared" si="2"/>
        <v>97.224425059476602</v>
      </c>
      <c r="Q4" s="18">
        <f t="shared" ref="Q4:R4" si="3">Q3/Q2*100</f>
        <v>99.227799227799224</v>
      </c>
      <c r="R4" s="18">
        <f t="shared" si="3"/>
        <v>98.678122934567085</v>
      </c>
    </row>
    <row r="5" spans="1:21" ht="39" customHeight="1" x14ac:dyDescent="0.35">
      <c r="A5" s="15" t="s">
        <v>78</v>
      </c>
      <c r="B5" s="16">
        <v>15</v>
      </c>
      <c r="C5" s="16">
        <v>11</v>
      </c>
      <c r="D5" s="16">
        <v>7</v>
      </c>
      <c r="E5" s="16">
        <v>8</v>
      </c>
      <c r="F5" s="16">
        <v>8</v>
      </c>
      <c r="G5" s="18">
        <v>8</v>
      </c>
      <c r="H5" s="18">
        <v>7</v>
      </c>
      <c r="I5" s="18">
        <v>7</v>
      </c>
      <c r="J5" s="18">
        <v>7</v>
      </c>
      <c r="K5" s="18">
        <v>7</v>
      </c>
      <c r="L5" s="18">
        <v>9</v>
      </c>
      <c r="M5" s="18">
        <f>AVERAGE('All Years Performance'!FB9:FM9)</f>
        <v>11.25</v>
      </c>
      <c r="N5" s="18">
        <f>AVERAGE('All Years Performance'!FN9:FY9)</f>
        <v>8.4416666666666682</v>
      </c>
      <c r="O5" s="18">
        <f>AVERAGE('All Years Performance'!FZ9:GK9)</f>
        <v>8.25</v>
      </c>
      <c r="P5" s="18">
        <f>AVERAGE('All Years Performance'!GL9:GW9)</f>
        <v>7.9083333333333323</v>
      </c>
      <c r="Q5" s="18">
        <f>AVERAGE('All Years Performance'!GX9:HI9)</f>
        <v>6.9250000000000007</v>
      </c>
      <c r="R5" s="18">
        <f>AVERAGE('All Years Performance'!HJ9:HU9)</f>
        <v>6.375</v>
      </c>
    </row>
    <row r="6" spans="1:21" ht="39" customHeight="1" x14ac:dyDescent="0.35">
      <c r="A6" s="15" t="s">
        <v>79</v>
      </c>
      <c r="B6" s="128" t="s">
        <v>31</v>
      </c>
      <c r="C6" s="128" t="s">
        <v>31</v>
      </c>
      <c r="D6" s="128" t="s">
        <v>31</v>
      </c>
      <c r="E6" s="128" t="s">
        <v>31</v>
      </c>
      <c r="F6" s="128" t="s">
        <v>31</v>
      </c>
      <c r="G6" s="18">
        <f>SUM(9378/1272)</f>
        <v>7.3726415094339623</v>
      </c>
      <c r="H6" s="18">
        <v>7</v>
      </c>
      <c r="I6" s="18">
        <v>7</v>
      </c>
      <c r="J6" s="18">
        <v>7</v>
      </c>
      <c r="K6" s="18">
        <v>7</v>
      </c>
      <c r="L6" s="18">
        <v>6</v>
      </c>
      <c r="M6" s="140">
        <v>6</v>
      </c>
      <c r="N6" s="140">
        <v>7</v>
      </c>
      <c r="O6" s="140">
        <f>AVERAGE('All Years Performance'!FZ9:GK9)</f>
        <v>8.25</v>
      </c>
      <c r="P6" s="18">
        <f>AVERAGE('All Years Performance'!GL9:GW9)</f>
        <v>7.9083333333333323</v>
      </c>
      <c r="Q6" s="18">
        <v>7</v>
      </c>
      <c r="R6" s="18"/>
    </row>
    <row r="7" spans="1:21" ht="39" customHeight="1" x14ac:dyDescent="0.35">
      <c r="A7" s="15" t="s">
        <v>80</v>
      </c>
      <c r="B7" s="128" t="s">
        <v>31</v>
      </c>
      <c r="C7" s="128" t="s">
        <v>31</v>
      </c>
      <c r="D7" s="128" t="s">
        <v>31</v>
      </c>
      <c r="E7" s="128" t="s">
        <v>31</v>
      </c>
      <c r="F7" s="128" t="s">
        <v>31</v>
      </c>
      <c r="G7" s="18">
        <f>SUM(1652/64)</f>
        <v>25.8125</v>
      </c>
      <c r="H7" s="18">
        <v>22</v>
      </c>
      <c r="I7" s="18">
        <v>24</v>
      </c>
      <c r="J7" s="18">
        <v>26</v>
      </c>
      <c r="K7" s="18">
        <v>23</v>
      </c>
      <c r="L7" s="18">
        <v>31</v>
      </c>
      <c r="M7" s="140">
        <v>36</v>
      </c>
      <c r="N7" s="140">
        <v>28</v>
      </c>
      <c r="O7" s="140">
        <v>27</v>
      </c>
      <c r="P7" s="18">
        <v>23</v>
      </c>
      <c r="Q7" s="18"/>
      <c r="R7" s="18"/>
    </row>
    <row r="8" spans="1:21" x14ac:dyDescent="0.35">
      <c r="U8">
        <f>V8</f>
        <v>0</v>
      </c>
    </row>
    <row r="9" spans="1:21" ht="15.5" x14ac:dyDescent="0.35">
      <c r="A9" s="14"/>
      <c r="B9" s="163" t="s">
        <v>63</v>
      </c>
      <c r="C9" s="163" t="s">
        <v>64</v>
      </c>
      <c r="D9" s="163" t="s">
        <v>65</v>
      </c>
      <c r="E9" s="163" t="s">
        <v>66</v>
      </c>
      <c r="F9" s="163" t="s">
        <v>81</v>
      </c>
      <c r="G9" s="164" t="s">
        <v>68</v>
      </c>
      <c r="H9" s="164" t="s">
        <v>6</v>
      </c>
      <c r="I9" s="164" t="s">
        <v>7</v>
      </c>
      <c r="J9" s="164" t="s">
        <v>8</v>
      </c>
      <c r="K9" s="164" t="s">
        <v>69</v>
      </c>
      <c r="L9" s="164" t="s">
        <v>70</v>
      </c>
      <c r="M9" s="164" t="s">
        <v>71</v>
      </c>
      <c r="N9" s="164" t="s">
        <v>72</v>
      </c>
      <c r="O9" s="164" t="s">
        <v>73</v>
      </c>
      <c r="P9" s="164" t="s">
        <v>74</v>
      </c>
      <c r="Q9" s="164" t="s">
        <v>75</v>
      </c>
      <c r="R9" s="164" t="s">
        <v>105</v>
      </c>
    </row>
    <row r="10" spans="1:21" ht="15.5" x14ac:dyDescent="0.35">
      <c r="A10" s="15" t="s">
        <v>29</v>
      </c>
      <c r="B10" s="16">
        <v>444</v>
      </c>
      <c r="C10" s="16">
        <v>517</v>
      </c>
      <c r="D10" s="16">
        <v>651</v>
      </c>
      <c r="E10" s="16">
        <f>SUM('All Years Performance'!AL12:AW12)</f>
        <v>798</v>
      </c>
      <c r="F10" s="18">
        <f>SUM('All Years Performance'!AX12:BI12)</f>
        <v>1037</v>
      </c>
      <c r="G10" s="18">
        <f>SUM('All Years Performance'!BJ12:BU12)</f>
        <v>1000</v>
      </c>
      <c r="H10" s="18">
        <f>SUM('All Years Performance'!BV12:CG12)</f>
        <v>864</v>
      </c>
      <c r="I10" s="18">
        <f>SUM('All Years Performance'!CH12:CS12)</f>
        <v>911</v>
      </c>
      <c r="J10" s="18">
        <f>SUM('All Years Performance'!$CT12:$DE12)</f>
        <v>952</v>
      </c>
      <c r="K10" s="18">
        <f>SUM('All Years Performance'!$DF12:$DQ12)</f>
        <v>1006</v>
      </c>
      <c r="L10" s="18">
        <f>SUM('All Years Performance'!$DR12:EC$12)</f>
        <v>950</v>
      </c>
      <c r="M10" s="18">
        <f>SUM('All Years Performance'!$FB12:FM12)</f>
        <v>811</v>
      </c>
      <c r="N10" s="18">
        <f>SUM('All Years Performance'!$FN12:FY12)</f>
        <v>727</v>
      </c>
      <c r="O10" s="18">
        <f>SUM('All Years Performance'!FZ12:GK12)</f>
        <v>791</v>
      </c>
      <c r="P10" s="18">
        <f>SUM('All Years Performance'!GL12:GW12)</f>
        <v>928</v>
      </c>
      <c r="Q10" s="18">
        <f>SUM('All Years Performance'!GX12:HI12)</f>
        <v>904</v>
      </c>
      <c r="R10" s="18">
        <f>SUM('All Years Performance'!HJ12:HU12)</f>
        <v>1109</v>
      </c>
    </row>
    <row r="11" spans="1:21" ht="15.5" x14ac:dyDescent="0.35">
      <c r="A11" s="15" t="s">
        <v>32</v>
      </c>
      <c r="B11" s="16">
        <v>46</v>
      </c>
      <c r="C11" s="16">
        <v>81</v>
      </c>
      <c r="D11" s="16">
        <v>98</v>
      </c>
      <c r="E11" s="16">
        <f>SUM('All Years Performance'!AL15:AW15)</f>
        <v>89</v>
      </c>
      <c r="F11" s="18">
        <f>SUM('All Years Performance'!AX15:BI15)</f>
        <v>95</v>
      </c>
      <c r="G11" s="18">
        <f>SUM('All Years Performance'!BJ15:BU15)</f>
        <v>63</v>
      </c>
      <c r="H11" s="18">
        <f>SUM('All Years Performance'!BV15:CG15)</f>
        <v>17</v>
      </c>
      <c r="I11" s="18">
        <f>SUM('All Years Performance'!CH15:CS15)</f>
        <v>47</v>
      </c>
      <c r="J11" s="18">
        <f>SUM('All Years Performance'!$CT15:$DE15)</f>
        <v>31</v>
      </c>
      <c r="K11" s="18">
        <f>SUM('All Years Performance'!$DF15:$DQ15)</f>
        <v>64</v>
      </c>
      <c r="L11" s="18">
        <f>SUM('All Years Performance'!$DR15:$EC15)</f>
        <v>41</v>
      </c>
      <c r="M11" s="18">
        <f>SUM('All Years Performance'!FB15:FM15)</f>
        <v>27</v>
      </c>
      <c r="N11" s="18">
        <f>SUM('All Years Performance'!FN15:FY15)</f>
        <v>93</v>
      </c>
      <c r="O11" s="18">
        <f>SUM('All Years Performance'!FZ15:GK15)</f>
        <v>44</v>
      </c>
      <c r="P11" s="18">
        <f>SUM('All Years Performance'!GL15:GW15)</f>
        <v>32</v>
      </c>
      <c r="Q11" s="18">
        <f>SUM('All Years Performance'!GX15:HI15)</f>
        <v>43</v>
      </c>
      <c r="R11" s="18">
        <f>SUM('All Years Performance'!HJ15:HU15)</f>
        <v>38</v>
      </c>
    </row>
    <row r="12" spans="1:21" ht="15.5" x14ac:dyDescent="0.35">
      <c r="A12" s="17" t="s">
        <v>82</v>
      </c>
      <c r="B12" s="18">
        <v>42</v>
      </c>
      <c r="C12" s="18">
        <v>65</v>
      </c>
      <c r="D12" s="18">
        <v>90</v>
      </c>
      <c r="E12" s="18">
        <v>84</v>
      </c>
      <c r="F12" s="18">
        <f>SUM('All Years Performance'!AX14:BI14)</f>
        <v>94</v>
      </c>
      <c r="G12" s="18">
        <f>SUM('All Years Performance'!BJ14:BU14)</f>
        <v>98</v>
      </c>
      <c r="H12" s="18">
        <f>SUM('All Years Performance'!BV14:CG14)</f>
        <v>98</v>
      </c>
      <c r="I12" s="18">
        <f>SUM('All Years Performance'!CH14:CS14)</f>
        <v>108</v>
      </c>
      <c r="J12" s="18">
        <f>SUM('All Years Performance'!$CT14:$DE14)</f>
        <v>104</v>
      </c>
      <c r="K12" s="18">
        <f>SUM('All Years Performance'!$DF14:$DQ14)</f>
        <v>133</v>
      </c>
      <c r="L12" s="18">
        <f>SUM('All Years Performance'!$DR14:$EC14)</f>
        <v>121</v>
      </c>
      <c r="M12" s="18">
        <f>SUM('All Years Performance'!$FB14:$FM14)</f>
        <v>72</v>
      </c>
      <c r="N12" s="18">
        <f>SUM('All Years Performance'!$FN14:$FY14)</f>
        <v>80</v>
      </c>
      <c r="O12" s="18">
        <f>SUM('All Years Performance'!FZ14:GK14)</f>
        <v>89</v>
      </c>
      <c r="P12" s="18">
        <f>SUM('All Years Performance'!GL14:GW14)</f>
        <v>117</v>
      </c>
      <c r="Q12" s="18">
        <f>SUM('All Years Performance'!GX14:HI14)</f>
        <v>129</v>
      </c>
      <c r="R12" s="18">
        <f>SUM('All Years Performance'!HJ14:HU14)</f>
        <v>128</v>
      </c>
    </row>
    <row r="13" spans="1:21" ht="15.5" x14ac:dyDescent="0.35">
      <c r="A13" s="15" t="s">
        <v>30</v>
      </c>
      <c r="B13" s="16">
        <v>17</v>
      </c>
      <c r="C13" s="16">
        <v>46</v>
      </c>
      <c r="D13" s="16">
        <v>38</v>
      </c>
      <c r="E13" s="16">
        <v>40</v>
      </c>
      <c r="F13" s="18">
        <f>SUM('All Years Performance'!AX13:BI13)</f>
        <v>57</v>
      </c>
      <c r="G13" s="18">
        <f>SUM('All Years Performance'!BJ13:BU13)</f>
        <v>72</v>
      </c>
      <c r="H13" s="18">
        <f>SUM('All Years Performance'!BV13:CG13)</f>
        <v>73</v>
      </c>
      <c r="I13" s="18">
        <f>SUM('All Years Performance'!CH13:CS13)</f>
        <v>76</v>
      </c>
      <c r="J13" s="18">
        <f>SUM('All Years Performance'!$CT13:$DE13)</f>
        <v>69</v>
      </c>
      <c r="K13" s="18">
        <f>SUM('All Years Performance'!$DF13:$DQ13)</f>
        <v>130</v>
      </c>
      <c r="L13" s="18">
        <f>SUM('All Years Performance'!$DR13:$EC13)</f>
        <v>77</v>
      </c>
      <c r="M13" s="18">
        <f>SUM('All Years Performance'!$FB13:$FM13)</f>
        <v>50</v>
      </c>
      <c r="N13" s="18">
        <f>SUM('All Years Performance'!$FN13:$FY13)</f>
        <v>70</v>
      </c>
      <c r="O13" s="18">
        <f>SUM('All Years Performance'!FZ13:GK13)</f>
        <v>81</v>
      </c>
      <c r="P13" s="18">
        <f>SUM('All Years Performance'!GL13:GW13)</f>
        <v>108</v>
      </c>
      <c r="Q13" s="18">
        <f>SUM('All Years Performance'!GX13:HI13)</f>
        <v>135</v>
      </c>
      <c r="R13" s="18">
        <f>SUM('All Years Performance'!HJ13:HU13)</f>
        <v>167</v>
      </c>
    </row>
    <row r="14" spans="1:21" ht="15.5" x14ac:dyDescent="0.35">
      <c r="A14" s="15" t="s">
        <v>83</v>
      </c>
      <c r="B14" s="16">
        <v>0</v>
      </c>
      <c r="C14" s="16">
        <v>0</v>
      </c>
      <c r="D14" s="16">
        <v>32</v>
      </c>
      <c r="E14" s="16">
        <v>59</v>
      </c>
      <c r="F14" s="18">
        <f>SUM('All Years Performance'!AX16:BI16)</f>
        <v>79</v>
      </c>
      <c r="G14" s="18">
        <f>SUM('All Years Performance'!BJ16:BU16)</f>
        <v>131</v>
      </c>
      <c r="H14" s="18">
        <f>SUM('All Years Performance'!BV16:CG16)</f>
        <v>132</v>
      </c>
      <c r="I14" s="18">
        <f>SUM('All Years Performance'!CH16:CS16)</f>
        <v>119</v>
      </c>
      <c r="J14" s="18">
        <f>SUM('All Years Performance'!$CT16:$DE16)</f>
        <v>109</v>
      </c>
      <c r="K14" s="18">
        <f>SUM('All Years Performance'!$DF16:$DQ16)</f>
        <v>115</v>
      </c>
      <c r="L14" s="18">
        <f>SUM('All Years Performance'!$DR16:$EC16)</f>
        <v>124</v>
      </c>
      <c r="M14" s="18">
        <f>SUM('All Years Performance'!$FB16:$FM16)</f>
        <v>56</v>
      </c>
      <c r="N14" s="18">
        <f>SUM('All Years Performance'!$FN16:$FY16)</f>
        <v>78</v>
      </c>
      <c r="O14" s="18">
        <f>SUM('All Years Performance'!FZ16:GK16)</f>
        <v>75</v>
      </c>
      <c r="P14" s="18">
        <f>SUM('All Years Performance'!GL16:GW16)</f>
        <v>62</v>
      </c>
      <c r="Q14" s="18">
        <f>SUM('All Years Performance'!GX16:HI16)</f>
        <v>68</v>
      </c>
      <c r="R14" s="18">
        <f>SUM('All Years Performance'!HJ16:HU16)</f>
        <v>52</v>
      </c>
    </row>
    <row r="15" spans="1:21" ht="15.5" x14ac:dyDescent="0.35">
      <c r="A15" s="15" t="s">
        <v>84</v>
      </c>
      <c r="B15" s="16">
        <f>SUM('All Years Performance'!B17:M17)</f>
        <v>4</v>
      </c>
      <c r="C15" s="16">
        <f>SUM('All Years Performance'!N17:Y17)</f>
        <v>8</v>
      </c>
      <c r="D15" s="16">
        <f>SUM('All Years Performance'!Z17:AK17)</f>
        <v>8</v>
      </c>
      <c r="E15" s="16">
        <f>SUM('All Years Performance'!AL17:AW17)</f>
        <v>18</v>
      </c>
      <c r="F15" s="18">
        <f>SUM('All Years Performance'!AX17:BI17)</f>
        <v>7</v>
      </c>
      <c r="G15" s="18">
        <f>SUM('All Years Performance'!BJ17:BU17)</f>
        <v>11</v>
      </c>
      <c r="H15" s="18">
        <f>SUM('All Years Performance'!BV17:CG17)</f>
        <v>14</v>
      </c>
      <c r="I15" s="18">
        <f>SUM('All Years Performance'!CH17:CS17)</f>
        <v>23</v>
      </c>
      <c r="J15" s="18">
        <f>SUM('All Years Performance'!$CT17:$DE17)</f>
        <v>19</v>
      </c>
      <c r="K15" s="18">
        <f>SUM('All Years Performance'!$DF17:$DQ17)</f>
        <v>9</v>
      </c>
      <c r="L15" s="18">
        <f>SUM('All Years Performance'!$DR17:$EC17)</f>
        <v>13</v>
      </c>
      <c r="M15" s="18">
        <f>SUM('All Years Performance'!$FB17:$FM17)</f>
        <v>22</v>
      </c>
      <c r="N15" s="18">
        <f>SUM('All Years Performance'!$FN17:$FY17)</f>
        <v>9</v>
      </c>
      <c r="O15" s="18">
        <f>SUM('All Years Performance'!FZ17:GK17)</f>
        <v>4</v>
      </c>
      <c r="P15" s="18">
        <f>SUM('All Years Performance'!GL17:GW17)</f>
        <v>4</v>
      </c>
      <c r="Q15" s="18">
        <f>SUM('All Years Performance'!GX17:HI17)</f>
        <v>3</v>
      </c>
      <c r="R15" s="18">
        <f>SUM('All Years Performance'!HJ17:HU17)</f>
        <v>9</v>
      </c>
    </row>
    <row r="16" spans="1:21" ht="15.5" x14ac:dyDescent="0.35">
      <c r="A16" s="15" t="s">
        <v>85</v>
      </c>
      <c r="B16" s="16">
        <f>SUM('All Years Performance'!B18:M18)</f>
        <v>1</v>
      </c>
      <c r="C16" s="16">
        <f>SUM('All Years Performance'!N18:Y18)</f>
        <v>7</v>
      </c>
      <c r="D16" s="16">
        <f>SUM('All Years Performance'!Z18:AK18)</f>
        <v>6</v>
      </c>
      <c r="E16" s="16">
        <f>SUM('All Years Performance'!AL18:AW18)</f>
        <v>4</v>
      </c>
      <c r="F16" s="18">
        <f>SUM('All Years Performance'!AX18:BI18)</f>
        <v>1</v>
      </c>
      <c r="G16" s="18">
        <f>SUM('All Years Performance'!BJ18:BU18)</f>
        <v>16</v>
      </c>
      <c r="H16" s="18">
        <f>SUM('All Years Performance'!BV18:CG18)</f>
        <v>2</v>
      </c>
      <c r="I16" s="18">
        <f>SUM('All Years Performance'!CH18:CS18)</f>
        <v>3</v>
      </c>
      <c r="J16" s="18">
        <f>SUM('All Years Performance'!$CT18:$DE18)</f>
        <v>9</v>
      </c>
      <c r="K16" s="18">
        <f>SUM('All Years Performance'!$DF18:$DQ18)</f>
        <v>5</v>
      </c>
      <c r="L16" s="18">
        <f>SUM('All Years Performance'!$DR18:$EC18)</f>
        <v>5</v>
      </c>
      <c r="M16" s="18">
        <f>SUM('All Years Performance'!$FB18:$FM18)</f>
        <v>7</v>
      </c>
      <c r="N16" s="18">
        <f>SUM('All Years Performance'!$FN18:$FY18)</f>
        <v>3</v>
      </c>
      <c r="O16" s="18">
        <f>SUM('All Years Performance'!FZ18:GK18)</f>
        <v>8</v>
      </c>
      <c r="P16" s="18">
        <f>SUM('All Years Performance'!GL18:GW18)</f>
        <v>10</v>
      </c>
      <c r="Q16" s="18">
        <f>SUM('All Years Performance'!GX18:HI18)</f>
        <v>13</v>
      </c>
      <c r="R16" s="18">
        <f>SUM('All Years Performance'!HJ18:HU18)</f>
        <v>10</v>
      </c>
    </row>
    <row r="18" spans="1:18" ht="15.5" x14ac:dyDescent="0.35">
      <c r="A18" s="14"/>
      <c r="B18" s="163" t="s">
        <v>63</v>
      </c>
      <c r="C18" s="163" t="s">
        <v>64</v>
      </c>
      <c r="D18" s="163" t="s">
        <v>65</v>
      </c>
      <c r="E18" s="163" t="s">
        <v>66</v>
      </c>
      <c r="F18" s="163" t="s">
        <v>81</v>
      </c>
      <c r="G18" s="163" t="s">
        <v>68</v>
      </c>
      <c r="H18" s="163" t="s">
        <v>6</v>
      </c>
      <c r="I18" s="163" t="s">
        <v>7</v>
      </c>
      <c r="J18" s="163" t="s">
        <v>8</v>
      </c>
      <c r="K18" s="163" t="s">
        <v>69</v>
      </c>
      <c r="L18" s="163" t="s">
        <v>70</v>
      </c>
      <c r="M18" s="164" t="s">
        <v>71</v>
      </c>
      <c r="N18" s="164" t="s">
        <v>72</v>
      </c>
      <c r="O18" s="164" t="s">
        <v>73</v>
      </c>
      <c r="P18" s="164" t="s">
        <v>74</v>
      </c>
      <c r="Q18" s="164" t="s">
        <v>75</v>
      </c>
      <c r="R18" s="164" t="s">
        <v>105</v>
      </c>
    </row>
    <row r="19" spans="1:18" ht="15.5" x14ac:dyDescent="0.35">
      <c r="A19" s="15" t="s">
        <v>57</v>
      </c>
      <c r="B19" s="16">
        <f>SUM('All Years Performance'!B42:M42)</f>
        <v>12</v>
      </c>
      <c r="C19" s="16">
        <f>SUM('All Years Performance'!N42:Y42)</f>
        <v>26</v>
      </c>
      <c r="D19" s="16">
        <f>SUM('All Years Performance'!Z42:AK42)</f>
        <v>29</v>
      </c>
      <c r="E19" s="16">
        <f>SUM('All Years Performance'!AL42:AW42)</f>
        <v>52</v>
      </c>
      <c r="F19" s="16">
        <f>SUM('All Years Performance'!AX42:BI42)</f>
        <v>83</v>
      </c>
      <c r="G19" s="18">
        <f>SUM('All Years Performance'!BJ42:BT42)</f>
        <v>66</v>
      </c>
      <c r="H19" s="18">
        <f>SUM('All Years Performance'!BV42:CG42)</f>
        <v>44</v>
      </c>
      <c r="I19" s="18">
        <f>SUM('All Years Performance'!CH42:CS42)</f>
        <v>40</v>
      </c>
      <c r="J19" s="18">
        <f>SUM('All Years Performance'!$CT42:$DE42)</f>
        <v>24</v>
      </c>
      <c r="K19" s="18">
        <f>SUM('All Years Performance'!$DF42:$DQ42)</f>
        <v>23</v>
      </c>
      <c r="L19" s="18">
        <f>SUM('All Years Performance'!$DR42:$EC42)</f>
        <v>17</v>
      </c>
      <c r="M19" s="18">
        <f>SUM('All Years Performance'!$FB42:$FM42)</f>
        <v>14</v>
      </c>
      <c r="N19" s="18">
        <f>SUM('All Years Performance'!$FN42:$FY42)</f>
        <v>26</v>
      </c>
      <c r="O19" s="18">
        <f>SUM('All Years Performance'!FZ42:GK42)</f>
        <v>22</v>
      </c>
      <c r="P19" s="18">
        <f>SUM('All Years Performance'!GL42:GW42)</f>
        <v>17</v>
      </c>
      <c r="Q19" s="18">
        <f>SUM('All Years Performance'!GX42:HI42)</f>
        <v>16</v>
      </c>
      <c r="R19" s="18">
        <f>SUM('All Years Performance'!HJ42:HU42)</f>
        <v>31</v>
      </c>
    </row>
    <row r="20" spans="1:18" ht="15.5" x14ac:dyDescent="0.35">
      <c r="A20" s="15" t="s">
        <v>61</v>
      </c>
      <c r="B20" s="16">
        <f>SUM('All Years Performance'!B44:M44)</f>
        <v>11</v>
      </c>
      <c r="C20" s="16">
        <f>SUM('All Years Performance'!N44:Y44)</f>
        <v>11</v>
      </c>
      <c r="D20" s="16">
        <f>SUM('All Years Performance'!Z44:AK44)</f>
        <v>6</v>
      </c>
      <c r="E20" s="16">
        <f>SUM('All Years Performance'!AL44:AW44)</f>
        <v>11</v>
      </c>
      <c r="F20" s="16">
        <f>SUM('All Years Performance'!AX44:BI44)</f>
        <v>10</v>
      </c>
      <c r="G20" s="18">
        <f>SUM('All Years Performance'!BJ44:BT44)</f>
        <v>7</v>
      </c>
      <c r="H20" s="18">
        <f>SUM('All Years Performance'!BV44:CG44)</f>
        <v>0</v>
      </c>
      <c r="I20" s="18">
        <f>SUM('All Years Performance'!CH44:CS44)</f>
        <v>12</v>
      </c>
      <c r="J20" s="18">
        <f>SUM('All Years Performance'!$CT44:$DE44)</f>
        <v>0</v>
      </c>
      <c r="K20" s="18">
        <f>SUM('All Years Performance'!$DF44:$DQ44)</f>
        <v>4</v>
      </c>
      <c r="L20" s="18">
        <f>SUM('All Years Performance'!$DR44:$EC44)</f>
        <v>5</v>
      </c>
      <c r="M20" s="18">
        <f>SUM('All Years Performance'!$FB44:$FM44)</f>
        <v>4</v>
      </c>
      <c r="N20" s="18">
        <f>SUM('All Years Performance'!$FN44:$FY44)</f>
        <v>6</v>
      </c>
      <c r="O20" s="18">
        <f>SUM('All Years Performance'!FZ44:GK44)</f>
        <v>1</v>
      </c>
      <c r="P20" s="18">
        <f>SUM('All Years Performance'!GL44:GW44)</f>
        <v>1</v>
      </c>
      <c r="Q20" s="18">
        <f>SUM('All Years Performance'!GX44:HI44)</f>
        <v>2</v>
      </c>
      <c r="R20" s="18">
        <f>SUM('All Years Performance'!HJ44:HU44)</f>
        <v>6</v>
      </c>
    </row>
    <row r="23" spans="1:18" ht="45" customHeight="1" x14ac:dyDescent="0.35">
      <c r="A23" s="118" t="s">
        <v>86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  <ignoredErrors>
    <ignoredError sqref="D20:I20 B15:G15 I10:I16 B16:G16 E11:G11 F12:F14 E10:F10 B19:B20 C19:C20 D19:I19 F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8"/>
  <sheetViews>
    <sheetView zoomScaleNormal="100" workbookViewId="0">
      <pane xSplit="1" ySplit="1" topLeftCell="C6" activePane="bottomRight" state="frozenSplit"/>
      <selection pane="topRight" activeCell="B1" sqref="B1"/>
      <selection pane="bottomLeft" activeCell="A2" sqref="A2"/>
      <selection pane="bottomRight" activeCell="O19" sqref="O19"/>
    </sheetView>
  </sheetViews>
  <sheetFormatPr defaultRowHeight="14.5" x14ac:dyDescent="0.35"/>
  <cols>
    <col min="1" max="1" width="20.6328125" style="19" customWidth="1"/>
    <col min="2" max="13" width="11" customWidth="1"/>
  </cols>
  <sheetData>
    <row r="1" spans="1:15" ht="18.5" x14ac:dyDescent="0.45">
      <c r="A1" s="130" t="s">
        <v>87</v>
      </c>
      <c r="B1" s="129" t="s">
        <v>88</v>
      </c>
      <c r="C1" s="129" t="s">
        <v>89</v>
      </c>
      <c r="D1" s="129" t="s">
        <v>90</v>
      </c>
      <c r="E1" s="129" t="s">
        <v>91</v>
      </c>
      <c r="F1" s="129" t="s">
        <v>92</v>
      </c>
      <c r="G1" s="129" t="s">
        <v>93</v>
      </c>
      <c r="H1" s="129" t="s">
        <v>94</v>
      </c>
      <c r="I1" s="129" t="s">
        <v>95</v>
      </c>
      <c r="J1" s="129" t="s">
        <v>96</v>
      </c>
      <c r="K1" s="129" t="s">
        <v>97</v>
      </c>
      <c r="L1" s="129" t="s">
        <v>98</v>
      </c>
      <c r="M1" s="129" t="s">
        <v>99</v>
      </c>
      <c r="N1" s="137" t="s">
        <v>100</v>
      </c>
    </row>
    <row r="2" spans="1:15" ht="15.5" x14ac:dyDescent="0.35">
      <c r="A2" s="139" t="s">
        <v>63</v>
      </c>
      <c r="B2" s="138">
        <f>'All Years Performance'!B3</f>
        <v>36</v>
      </c>
      <c r="C2" s="138">
        <f>'All Years Performance'!C3</f>
        <v>26</v>
      </c>
      <c r="D2" s="138">
        <f>'All Years Performance'!D3</f>
        <v>38</v>
      </c>
      <c r="E2" s="138">
        <f>'All Years Performance'!E3</f>
        <v>62</v>
      </c>
      <c r="F2" s="138">
        <f>'All Years Performance'!F3</f>
        <v>46</v>
      </c>
      <c r="G2" s="138">
        <f>'All Years Performance'!G3</f>
        <v>40</v>
      </c>
      <c r="H2" s="138">
        <f>'All Years Performance'!H3</f>
        <v>59</v>
      </c>
      <c r="I2" s="138">
        <f>'All Years Performance'!I3</f>
        <v>53</v>
      </c>
      <c r="J2" s="138">
        <f>'All Years Performance'!J3</f>
        <v>45</v>
      </c>
      <c r="K2" s="138">
        <f>'All Years Performance'!K3</f>
        <v>43</v>
      </c>
      <c r="L2" s="138">
        <f>'All Years Performance'!L3</f>
        <v>46</v>
      </c>
      <c r="M2" s="138">
        <f>'All Years Performance'!M3</f>
        <v>60</v>
      </c>
      <c r="N2" s="119">
        <f>SUM(B2:M2)</f>
        <v>554</v>
      </c>
    </row>
    <row r="3" spans="1:15" ht="15.5" x14ac:dyDescent="0.35">
      <c r="A3" s="139" t="s">
        <v>64</v>
      </c>
      <c r="B3" s="138">
        <f>'All Years Performance'!N3</f>
        <v>43</v>
      </c>
      <c r="C3" s="138">
        <f>'All Years Performance'!O3</f>
        <v>41</v>
      </c>
      <c r="D3" s="138">
        <f>'All Years Performance'!P3</f>
        <v>66</v>
      </c>
      <c r="E3" s="138">
        <f>'All Years Performance'!Q3</f>
        <v>54</v>
      </c>
      <c r="F3" s="138">
        <f>'All Years Performance'!R3</f>
        <v>58</v>
      </c>
      <c r="G3" s="138">
        <f>'All Years Performance'!S3</f>
        <v>59</v>
      </c>
      <c r="H3" s="138">
        <f>'All Years Performance'!T3</f>
        <v>45</v>
      </c>
      <c r="I3" s="138">
        <f>'All Years Performance'!U3</f>
        <v>74</v>
      </c>
      <c r="J3" s="138">
        <f>'All Years Performance'!V3</f>
        <v>50</v>
      </c>
      <c r="K3" s="138">
        <f>'All Years Performance'!W3</f>
        <v>75</v>
      </c>
      <c r="L3" s="138">
        <f>'All Years Performance'!X3</f>
        <v>75</v>
      </c>
      <c r="M3" s="138">
        <f>'All Years Performance'!Y3</f>
        <v>84</v>
      </c>
      <c r="N3" s="119">
        <f t="shared" ref="N3:N14" si="0">SUM(B3:M3)</f>
        <v>724</v>
      </c>
    </row>
    <row r="4" spans="1:15" ht="15.5" x14ac:dyDescent="0.35">
      <c r="A4" s="139" t="s">
        <v>65</v>
      </c>
      <c r="B4" s="138">
        <f>'All Years Performance'!Z3</f>
        <v>63</v>
      </c>
      <c r="C4" s="138">
        <f>'All Years Performance'!AA3</f>
        <v>89</v>
      </c>
      <c r="D4" s="138">
        <f>'All Years Performance'!AB3</f>
        <v>75</v>
      </c>
      <c r="E4" s="138">
        <f>'All Years Performance'!AC3</f>
        <v>74</v>
      </c>
      <c r="F4" s="138">
        <f>'All Years Performance'!AD3</f>
        <v>71</v>
      </c>
      <c r="G4" s="138">
        <f>'All Years Performance'!AE3</f>
        <v>84</v>
      </c>
      <c r="H4" s="138">
        <f>'All Years Performance'!AF3</f>
        <v>47</v>
      </c>
      <c r="I4" s="138">
        <f>'All Years Performance'!AG3</f>
        <v>88</v>
      </c>
      <c r="J4" s="138">
        <f>'All Years Performance'!AH3</f>
        <v>52</v>
      </c>
      <c r="K4" s="138">
        <f>'All Years Performance'!AI3</f>
        <v>98</v>
      </c>
      <c r="L4" s="138">
        <f>'All Years Performance'!AJ3</f>
        <v>87</v>
      </c>
      <c r="M4" s="138">
        <f>'All Years Performance'!AK$3</f>
        <v>95</v>
      </c>
      <c r="N4" s="119">
        <f t="shared" si="0"/>
        <v>923</v>
      </c>
    </row>
    <row r="5" spans="1:15" ht="15.5" x14ac:dyDescent="0.35">
      <c r="A5" s="139" t="s">
        <v>66</v>
      </c>
      <c r="B5" s="138">
        <f>'All Years Performance'!AL$3</f>
        <v>74</v>
      </c>
      <c r="C5" s="138">
        <f>'All Years Performance'!AM$3</f>
        <v>99</v>
      </c>
      <c r="D5" s="138">
        <f>'All Years Performance'!AN$3</f>
        <v>98</v>
      </c>
      <c r="E5" s="138">
        <f>'All Years Performance'!AO$3</f>
        <v>105</v>
      </c>
      <c r="F5" s="138">
        <f>'All Years Performance'!AP$3</f>
        <v>109</v>
      </c>
      <c r="G5" s="138">
        <f>'All Years Performance'!AQ$3</f>
        <v>75</v>
      </c>
      <c r="H5" s="138">
        <f>'All Years Performance'!AR$3</f>
        <v>85</v>
      </c>
      <c r="I5" s="138">
        <f>'All Years Performance'!AS$3</f>
        <v>82</v>
      </c>
      <c r="J5" s="138">
        <f>'All Years Performance'!AT$3</f>
        <v>59</v>
      </c>
      <c r="K5" s="138">
        <f>'All Years Performance'!AU$3</f>
        <v>87</v>
      </c>
      <c r="L5" s="138">
        <f>'All Years Performance'!AV$3</f>
        <v>105</v>
      </c>
      <c r="M5" s="138">
        <f>'All Years Performance'!AW$3</f>
        <v>114</v>
      </c>
      <c r="N5" s="119">
        <f t="shared" si="0"/>
        <v>1092</v>
      </c>
    </row>
    <row r="6" spans="1:15" ht="15.5" x14ac:dyDescent="0.35">
      <c r="A6" s="139" t="s">
        <v>81</v>
      </c>
      <c r="B6" s="138">
        <f>'All Years Performance'!AX$3</f>
        <v>102</v>
      </c>
      <c r="C6" s="138">
        <f>'All Years Performance'!AY$3</f>
        <v>79</v>
      </c>
      <c r="D6" s="138">
        <f>'All Years Performance'!AZ$3</f>
        <v>92</v>
      </c>
      <c r="E6" s="138">
        <f>'All Years Performance'!BA$3</f>
        <v>104</v>
      </c>
      <c r="F6" s="138">
        <f>'All Years Performance'!BB$3</f>
        <v>108</v>
      </c>
      <c r="G6" s="138">
        <f>'All Years Performance'!BC$3</f>
        <v>94</v>
      </c>
      <c r="H6" s="138">
        <f>'All Years Performance'!BD$3</f>
        <v>127</v>
      </c>
      <c r="I6" s="138">
        <f>'All Years Performance'!BE$3</f>
        <v>134</v>
      </c>
      <c r="J6" s="138">
        <f>'All Years Performance'!BF$3</f>
        <v>130</v>
      </c>
      <c r="K6" s="138">
        <f>'All Years Performance'!BG$3</f>
        <v>152</v>
      </c>
      <c r="L6" s="138">
        <f>'All Years Performance'!BH$3</f>
        <v>136</v>
      </c>
      <c r="M6" s="138">
        <f>'All Years Performance'!BI$3</f>
        <v>112</v>
      </c>
      <c r="N6" s="119">
        <f t="shared" si="0"/>
        <v>1370</v>
      </c>
    </row>
    <row r="7" spans="1:15" ht="15.5" x14ac:dyDescent="0.35">
      <c r="A7" s="139" t="s">
        <v>68</v>
      </c>
      <c r="B7" s="138">
        <f>'All Years Performance'!BJ$3</f>
        <v>140</v>
      </c>
      <c r="C7" s="138">
        <f>'All Years Performance'!BK$3</f>
        <v>112</v>
      </c>
      <c r="D7" s="138">
        <f>'All Years Performance'!BL$3</f>
        <v>111</v>
      </c>
      <c r="E7" s="138">
        <f>'All Years Performance'!BM$3</f>
        <v>136</v>
      </c>
      <c r="F7" s="138">
        <f>'All Years Performance'!BN$3</f>
        <v>125</v>
      </c>
      <c r="G7" s="138">
        <f>'All Years Performance'!BO$3</f>
        <v>106</v>
      </c>
      <c r="H7" s="138">
        <f>'All Years Performance'!BP$3</f>
        <v>104</v>
      </c>
      <c r="I7" s="138">
        <f>'All Years Performance'!BQ$3</f>
        <v>124</v>
      </c>
      <c r="J7" s="138">
        <f>'All Years Performance'!BR$3</f>
        <v>93</v>
      </c>
      <c r="K7" s="138">
        <f>'All Years Performance'!BS$3</f>
        <v>117</v>
      </c>
      <c r="L7" s="138">
        <f>'All Years Performance'!BT$3</f>
        <v>110</v>
      </c>
      <c r="M7" s="138">
        <f>'All Years Performance'!BU$3</f>
        <v>113</v>
      </c>
      <c r="N7" s="119">
        <f t="shared" si="0"/>
        <v>1391</v>
      </c>
    </row>
    <row r="8" spans="1:15" ht="15.5" x14ac:dyDescent="0.35">
      <c r="A8" s="139" t="s">
        <v>6</v>
      </c>
      <c r="B8" s="138">
        <f>'All Years Performance'!BV$3</f>
        <v>92</v>
      </c>
      <c r="C8" s="138">
        <f>'All Years Performance'!BW$3</f>
        <v>75</v>
      </c>
      <c r="D8" s="138">
        <f>'All Years Performance'!BX$3</f>
        <v>91</v>
      </c>
      <c r="E8" s="138">
        <f>'All Years Performance'!BY$3</f>
        <v>115</v>
      </c>
      <c r="F8" s="138">
        <f>'All Years Performance'!BZ$3</f>
        <v>106</v>
      </c>
      <c r="G8" s="138">
        <f>'All Years Performance'!CA$3</f>
        <v>101</v>
      </c>
      <c r="H8" s="138">
        <f>'All Years Performance'!CB$3</f>
        <v>112</v>
      </c>
      <c r="I8" s="138">
        <f>'All Years Performance'!CC$3</f>
        <v>119</v>
      </c>
      <c r="J8" s="138">
        <f>'All Years Performance'!CD$3</f>
        <v>72</v>
      </c>
      <c r="K8" s="138">
        <f>'All Years Performance'!CE$3</f>
        <v>90</v>
      </c>
      <c r="L8" s="138">
        <f>'All Years Performance'!CF$3</f>
        <v>109</v>
      </c>
      <c r="M8" s="138">
        <f>'All Years Performance'!CG$3</f>
        <v>118</v>
      </c>
      <c r="N8" s="119">
        <f t="shared" si="0"/>
        <v>1200</v>
      </c>
    </row>
    <row r="9" spans="1:15" ht="15.5" x14ac:dyDescent="0.35">
      <c r="A9" s="139" t="s">
        <v>7</v>
      </c>
      <c r="B9" s="138">
        <f>'All Years Performance'!CH3</f>
        <v>82</v>
      </c>
      <c r="C9" s="138">
        <f>'All Years Performance'!CI3</f>
        <v>102</v>
      </c>
      <c r="D9" s="138">
        <f>'All Years Performance'!CJ3</f>
        <v>91</v>
      </c>
      <c r="E9" s="138">
        <f>'All Years Performance'!CK3</f>
        <v>116</v>
      </c>
      <c r="F9" s="138">
        <f>'All Years Performance'!CL3</f>
        <v>101</v>
      </c>
      <c r="G9" s="138">
        <f>'All Years Performance'!CM3</f>
        <v>87</v>
      </c>
      <c r="H9" s="138">
        <f>'All Years Performance'!CN3</f>
        <v>114</v>
      </c>
      <c r="I9" s="138">
        <f>'All Years Performance'!CO3</f>
        <v>126</v>
      </c>
      <c r="J9" s="138">
        <f>'All Years Performance'!CP3</f>
        <v>108</v>
      </c>
      <c r="K9" s="138">
        <f>'All Years Performance'!CQ3</f>
        <v>143</v>
      </c>
      <c r="L9" s="138">
        <f>'All Years Performance'!CR3</f>
        <v>100</v>
      </c>
      <c r="M9" s="138">
        <f>'All Years Performance'!CS3</f>
        <v>117</v>
      </c>
      <c r="N9" s="119">
        <f t="shared" si="0"/>
        <v>1287</v>
      </c>
    </row>
    <row r="10" spans="1:15" ht="15.5" x14ac:dyDescent="0.35">
      <c r="A10" s="139" t="s">
        <v>8</v>
      </c>
      <c r="B10" s="138">
        <f>'All Years Performance'!CT3</f>
        <v>114</v>
      </c>
      <c r="C10" s="138">
        <f>'All Years Performance'!CU3</f>
        <v>114</v>
      </c>
      <c r="D10" s="138">
        <f>'All Years Performance'!CV3</f>
        <v>82</v>
      </c>
      <c r="E10" s="138">
        <f>'All Years Performance'!CW3</f>
        <v>96</v>
      </c>
      <c r="F10" s="138">
        <f>'All Years Performance'!CX3</f>
        <v>122</v>
      </c>
      <c r="G10" s="138">
        <f>'All Years Performance'!CY3</f>
        <v>98</v>
      </c>
      <c r="H10" s="138">
        <f>'All Years Performance'!CZ3</f>
        <v>121</v>
      </c>
      <c r="I10" s="138">
        <f>'All Years Performance'!DA3</f>
        <v>112</v>
      </c>
      <c r="J10" s="138">
        <f>'All Years Performance'!DB3</f>
        <v>66</v>
      </c>
      <c r="K10" s="138">
        <f>'All Years Performance'!DC3</f>
        <v>117</v>
      </c>
      <c r="L10" s="138">
        <f>'All Years Performance'!DD3</f>
        <v>122</v>
      </c>
      <c r="M10" s="138">
        <f>'All Years Performance'!DE3</f>
        <v>129</v>
      </c>
      <c r="N10" s="119">
        <f t="shared" si="0"/>
        <v>1293</v>
      </c>
    </row>
    <row r="11" spans="1:15" ht="15.5" x14ac:dyDescent="0.35">
      <c r="A11" s="139" t="s">
        <v>69</v>
      </c>
      <c r="B11" s="138">
        <f>'All Years Performance'!DF3</f>
        <v>123</v>
      </c>
      <c r="C11" s="138">
        <f>'All Years Performance'!DG3</f>
        <v>127</v>
      </c>
      <c r="D11" s="138">
        <f>'All Years Performance'!DH3</f>
        <v>116</v>
      </c>
      <c r="E11" s="138">
        <f>'All Years Performance'!DI3</f>
        <v>160</v>
      </c>
      <c r="F11" s="138">
        <f>'All Years Performance'!DJ3</f>
        <v>153</v>
      </c>
      <c r="G11" s="138">
        <f>'All Years Performance'!DK3</f>
        <v>94</v>
      </c>
      <c r="H11" s="138">
        <f>'All Years Performance'!DL3</f>
        <v>116</v>
      </c>
      <c r="I11" s="138">
        <f>'All Years Performance'!DM3</f>
        <v>114</v>
      </c>
      <c r="J11" s="138">
        <f>'All Years Performance'!DN3</f>
        <v>62</v>
      </c>
      <c r="K11" s="138">
        <f>'All Years Performance'!DO3</f>
        <v>155</v>
      </c>
      <c r="L11" s="138">
        <f>'All Years Performance'!DP3</f>
        <v>103</v>
      </c>
      <c r="M11" s="138">
        <f>'All Years Performance'!DQ3</f>
        <v>139</v>
      </c>
      <c r="N11" s="119">
        <f t="shared" si="0"/>
        <v>1462</v>
      </c>
    </row>
    <row r="12" spans="1:15" ht="15.5" x14ac:dyDescent="0.35">
      <c r="A12" s="139" t="s">
        <v>70</v>
      </c>
      <c r="B12" s="138">
        <f>'All Years Performance'!DR3</f>
        <v>127</v>
      </c>
      <c r="C12" s="138">
        <f>'All Years Performance'!DS3</f>
        <v>128</v>
      </c>
      <c r="D12" s="138">
        <f>'All Years Performance'!DT3</f>
        <v>97</v>
      </c>
      <c r="E12" s="138">
        <f>'All Years Performance'!DU3</f>
        <v>135</v>
      </c>
      <c r="F12" s="138">
        <f>'All Years Performance'!DV3</f>
        <v>107</v>
      </c>
      <c r="G12" s="138">
        <f>'All Years Performance'!DW3</f>
        <v>108</v>
      </c>
      <c r="H12" s="138">
        <f>'All Years Performance'!DX3</f>
        <v>105</v>
      </c>
      <c r="I12" s="138">
        <f>'All Years Performance'!DY3</f>
        <v>109</v>
      </c>
      <c r="J12" s="138">
        <f>'All Years Performance'!DZ3</f>
        <v>91</v>
      </c>
      <c r="K12" s="138">
        <f>'All Years Performance'!EA3</f>
        <v>113</v>
      </c>
      <c r="L12" s="138">
        <f>'All Years Performance'!EB3</f>
        <v>122</v>
      </c>
      <c r="M12" s="138">
        <f>'All Years Performance'!EC3</f>
        <v>89</v>
      </c>
      <c r="N12" s="119">
        <f t="shared" si="0"/>
        <v>1331</v>
      </c>
    </row>
    <row r="13" spans="1:15" ht="15.5" x14ac:dyDescent="0.35">
      <c r="A13" s="139" t="s">
        <v>71</v>
      </c>
      <c r="B13" s="138">
        <f>'All Years Performance'!FB3</f>
        <v>71</v>
      </c>
      <c r="C13" s="138">
        <f>'All Years Performance'!FC3</f>
        <v>52</v>
      </c>
      <c r="D13" s="138">
        <f>'All Years Performance'!FD3</f>
        <v>65</v>
      </c>
      <c r="E13" s="138">
        <f>'All Years Performance'!FE3</f>
        <v>82</v>
      </c>
      <c r="F13" s="138">
        <f>'All Years Performance'!FF3</f>
        <v>87</v>
      </c>
      <c r="G13" s="138">
        <f>'All Years Performance'!FG3</f>
        <v>130</v>
      </c>
      <c r="H13" s="138">
        <f>'All Years Performance'!FH3</f>
        <v>102</v>
      </c>
      <c r="I13" s="138">
        <f>'All Years Performance'!FI3</f>
        <v>93</v>
      </c>
      <c r="J13" s="138">
        <f>'All Years Performance'!FJ3</f>
        <v>86</v>
      </c>
      <c r="K13" s="138">
        <f>'All Years Performance'!FK3</f>
        <v>87</v>
      </c>
      <c r="L13" s="138">
        <f>'All Years Performance'!FL3</f>
        <v>96</v>
      </c>
      <c r="M13" s="138">
        <f>'All Years Performance'!FM3</f>
        <v>94</v>
      </c>
      <c r="N13" s="119">
        <f t="shared" si="0"/>
        <v>1045</v>
      </c>
    </row>
    <row r="14" spans="1:15" ht="15.5" x14ac:dyDescent="0.35">
      <c r="A14" s="139" t="s">
        <v>72</v>
      </c>
      <c r="B14" s="138">
        <f>'All Years Performance'!FN3</f>
        <v>73</v>
      </c>
      <c r="C14" s="138">
        <f>'All Years Performance'!FO3</f>
        <v>86</v>
      </c>
      <c r="D14" s="138">
        <f>'All Years Performance'!FP3</f>
        <v>88</v>
      </c>
      <c r="E14" s="138">
        <f>'All Years Performance'!FQ3</f>
        <v>64</v>
      </c>
      <c r="F14" s="138">
        <f>'All Years Performance'!FR3</f>
        <v>93</v>
      </c>
      <c r="G14" s="138">
        <f>'All Years Performance'!FS3</f>
        <v>85</v>
      </c>
      <c r="H14" s="138">
        <f>'All Years Performance'!FT3</f>
        <v>97</v>
      </c>
      <c r="I14" s="138">
        <f>'All Years Performance'!FU3</f>
        <v>98</v>
      </c>
      <c r="J14" s="138">
        <f>'All Years Performance'!FV3</f>
        <v>73</v>
      </c>
      <c r="K14" s="138">
        <f>'All Years Performance'!FW3</f>
        <v>117</v>
      </c>
      <c r="L14" s="138">
        <f>'All Years Performance'!FX3</f>
        <v>95</v>
      </c>
      <c r="M14" s="138">
        <f>'All Years Performance'!FY3</f>
        <v>91</v>
      </c>
      <c r="N14" s="119">
        <f t="shared" si="0"/>
        <v>1060</v>
      </c>
    </row>
    <row r="15" spans="1:15" ht="15.5" x14ac:dyDescent="0.35">
      <c r="A15" s="139" t="s">
        <v>73</v>
      </c>
      <c r="B15" s="138">
        <f>'All Years Performance'!FZ3</f>
        <v>104</v>
      </c>
      <c r="C15" s="138">
        <f>'All Years Performance'!GA3</f>
        <v>110</v>
      </c>
      <c r="D15" s="138">
        <f>'All Years Performance'!GB3</f>
        <v>100</v>
      </c>
      <c r="E15" s="138">
        <f>'All Years Performance'!GC3</f>
        <v>78</v>
      </c>
      <c r="F15" s="138">
        <v>74</v>
      </c>
      <c r="G15" s="138">
        <v>83</v>
      </c>
      <c r="H15" s="138">
        <v>70</v>
      </c>
      <c r="I15" s="138">
        <v>90</v>
      </c>
      <c r="J15" s="138">
        <v>71</v>
      </c>
      <c r="K15" s="138">
        <v>111</v>
      </c>
      <c r="L15" s="138">
        <v>103</v>
      </c>
      <c r="M15" s="138">
        <v>98</v>
      </c>
      <c r="N15" s="119">
        <f t="shared" ref="N15" si="1">SUM(B15:M15)</f>
        <v>1092</v>
      </c>
      <c r="O15" s="19"/>
    </row>
    <row r="16" spans="1:15" ht="15.5" x14ac:dyDescent="0.35">
      <c r="A16" s="139" t="s">
        <v>74</v>
      </c>
      <c r="B16" s="138">
        <f>'All Years Performance'!GL3</f>
        <v>93</v>
      </c>
      <c r="C16" s="138">
        <f>'All Years Performance'!GM3</f>
        <v>98</v>
      </c>
      <c r="D16" s="138">
        <f>'All Years Performance'!GN3</f>
        <v>108</v>
      </c>
      <c r="E16" s="138">
        <f>'All Years Performance'!GO3</f>
        <v>93</v>
      </c>
      <c r="F16" s="138">
        <f>'All Years Performance'!GP3</f>
        <v>113</v>
      </c>
      <c r="G16" s="138">
        <f>'All Years Performance'!GQ3</f>
        <v>89</v>
      </c>
      <c r="H16" s="138">
        <f>'All Years Performance'!GR3</f>
        <v>115</v>
      </c>
      <c r="I16" s="138">
        <f>'All Years Performance'!GS3</f>
        <v>104</v>
      </c>
      <c r="J16" s="138">
        <f>'All Years Performance'!GT3</f>
        <v>62</v>
      </c>
      <c r="K16" s="138">
        <f>'All Years Performance'!GU3</f>
        <v>177</v>
      </c>
      <c r="L16" s="138">
        <f>'All Years Performance'!GV3</f>
        <v>106</v>
      </c>
      <c r="M16" s="138">
        <f>'All Years Performance'!GW3</f>
        <v>103</v>
      </c>
      <c r="N16" s="119">
        <f t="shared" ref="N16" si="2">SUM(B16:M16)</f>
        <v>1261</v>
      </c>
      <c r="O16" s="19"/>
    </row>
    <row r="17" spans="1:15" ht="15.5" x14ac:dyDescent="0.35">
      <c r="A17" s="139" t="s">
        <v>75</v>
      </c>
      <c r="B17" s="138">
        <f>'All Years Performance'!GX3</f>
        <v>117</v>
      </c>
      <c r="C17" s="138">
        <f>'All Years Performance'!GY3</f>
        <v>122</v>
      </c>
      <c r="D17" s="138">
        <f>'All Years Performance'!GZ3</f>
        <v>68</v>
      </c>
      <c r="E17" s="138">
        <f>'All Years Performance'!HM3</f>
        <v>135</v>
      </c>
      <c r="F17" s="138">
        <f>'All Years Performance'!HB3</f>
        <v>87</v>
      </c>
      <c r="G17" s="138">
        <f>'All Years Performance'!HC3</f>
        <v>91</v>
      </c>
      <c r="H17" s="138">
        <f>'All Years Performance'!HD3</f>
        <v>105</v>
      </c>
      <c r="I17" s="138">
        <f>'All Years Performance'!HE3</f>
        <v>111</v>
      </c>
      <c r="J17" s="138">
        <f>'All Years Performance'!HF3</f>
        <v>100</v>
      </c>
      <c r="K17" s="138">
        <f>'All Years Performance'!HG3</f>
        <v>127</v>
      </c>
      <c r="L17" s="138">
        <f>'All Years Performance'!HH3</f>
        <v>115</v>
      </c>
      <c r="M17" s="138">
        <f>'All Years Performance'!HI3</f>
        <v>144</v>
      </c>
      <c r="N17" s="119">
        <f t="shared" ref="N17" si="3">SUM(B17:M17)</f>
        <v>1322</v>
      </c>
    </row>
    <row r="18" spans="1:15" ht="15.5" x14ac:dyDescent="0.35">
      <c r="A18" s="139" t="s">
        <v>103</v>
      </c>
      <c r="B18" s="138">
        <f>'All Years Performance'!HJ4</f>
        <v>106</v>
      </c>
      <c r="C18" s="138">
        <f>'All Years Performance'!HK4</f>
        <v>109</v>
      </c>
      <c r="D18" s="138">
        <f>'All Years Performance'!HL4</f>
        <v>107</v>
      </c>
      <c r="E18" s="138">
        <f>'All Years Performance'!HM4</f>
        <v>133</v>
      </c>
      <c r="F18" s="138">
        <f>'All Years Performance'!HN4</f>
        <v>108</v>
      </c>
      <c r="G18" s="138">
        <f>'All Years Performance'!HO4</f>
        <v>104</v>
      </c>
      <c r="H18" s="138">
        <f>'All Years Performance'!HP4</f>
        <v>134</v>
      </c>
      <c r="I18" s="138">
        <f>'All Years Performance'!HQ4</f>
        <v>141</v>
      </c>
      <c r="J18" s="138">
        <f>'All Years Performance'!HR4</f>
        <v>91</v>
      </c>
      <c r="K18" s="138">
        <f>'All Years Performance'!HS4</f>
        <v>134</v>
      </c>
      <c r="L18" s="138">
        <f>'All Years Performance'!HT4</f>
        <v>164</v>
      </c>
      <c r="M18" s="138">
        <f>'All Years Performance'!HU4</f>
        <v>162</v>
      </c>
      <c r="N18" s="119">
        <f t="shared" ref="N18" si="4">SUM(B18:M18)</f>
        <v>1493</v>
      </c>
      <c r="O18" t="s">
        <v>101</v>
      </c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D3EA-E6F7-457F-ADBD-FD82EE1946AB}">
  <dimension ref="A1:N18"/>
  <sheetViews>
    <sheetView workbookViewId="0">
      <pane xSplit="1" ySplit="1" topLeftCell="B3" activePane="bottomRight" state="frozenSplit"/>
      <selection pane="topRight" activeCell="B1" sqref="B1"/>
      <selection pane="bottomLeft" activeCell="A2" sqref="A2"/>
      <selection pane="bottomRight" activeCell="B18" sqref="B18"/>
    </sheetView>
  </sheetViews>
  <sheetFormatPr defaultColWidth="8.6328125" defaultRowHeight="14.5" x14ac:dyDescent="0.35"/>
  <cols>
    <col min="1" max="1" width="20.6328125" style="19" customWidth="1"/>
    <col min="2" max="13" width="11" customWidth="1"/>
  </cols>
  <sheetData>
    <row r="1" spans="1:14" ht="18.5" x14ac:dyDescent="0.45">
      <c r="A1" s="130" t="s">
        <v>102</v>
      </c>
      <c r="B1" s="129" t="s">
        <v>88</v>
      </c>
      <c r="C1" s="129" t="s">
        <v>89</v>
      </c>
      <c r="D1" s="129" t="s">
        <v>90</v>
      </c>
      <c r="E1" s="129" t="s">
        <v>91</v>
      </c>
      <c r="F1" s="129" t="s">
        <v>92</v>
      </c>
      <c r="G1" s="129" t="s">
        <v>93</v>
      </c>
      <c r="H1" s="129" t="s">
        <v>94</v>
      </c>
      <c r="I1" s="129" t="s">
        <v>95</v>
      </c>
      <c r="J1" s="129" t="s">
        <v>96</v>
      </c>
      <c r="K1" s="129" t="s">
        <v>97</v>
      </c>
      <c r="L1" s="129" t="s">
        <v>98</v>
      </c>
      <c r="M1" s="129" t="s">
        <v>99</v>
      </c>
    </row>
    <row r="2" spans="1:14" x14ac:dyDescent="0.35">
      <c r="A2" s="139" t="s">
        <v>63</v>
      </c>
      <c r="B2" s="141">
        <v>80.555555555555557</v>
      </c>
      <c r="C2" s="141">
        <v>84.615384615384613</v>
      </c>
      <c r="D2" s="141">
        <v>81.578947368421055</v>
      </c>
      <c r="E2" s="141">
        <v>88.709677419354833</v>
      </c>
      <c r="F2" s="141">
        <v>73.91304347826086</v>
      </c>
      <c r="G2" s="141">
        <v>72.5</v>
      </c>
      <c r="H2" s="141">
        <v>73.214285714285708</v>
      </c>
      <c r="I2" s="141">
        <v>92.307692307692307</v>
      </c>
      <c r="J2" s="141">
        <v>80</v>
      </c>
      <c r="K2" s="141">
        <v>83.720930232558146</v>
      </c>
      <c r="L2" s="141">
        <v>84.444444444444443</v>
      </c>
      <c r="M2" s="141">
        <v>98.333333333333329</v>
      </c>
    </row>
    <row r="3" spans="1:14" x14ac:dyDescent="0.35">
      <c r="A3" s="139" t="s">
        <v>64</v>
      </c>
      <c r="B3" s="141">
        <v>90.697674418604649</v>
      </c>
      <c r="C3" s="141">
        <v>97.5</v>
      </c>
      <c r="D3" s="141">
        <v>90.625</v>
      </c>
      <c r="E3" s="141">
        <v>96.296296296296291</v>
      </c>
      <c r="F3" s="141">
        <v>93.103448275862064</v>
      </c>
      <c r="G3" s="141">
        <v>89.65517241379311</v>
      </c>
      <c r="H3" s="141">
        <v>91.111111111111114</v>
      </c>
      <c r="I3" s="141">
        <v>94.520547945205479</v>
      </c>
      <c r="J3" s="141">
        <v>97.959183673469383</v>
      </c>
      <c r="K3" s="141">
        <v>98.648648648648646</v>
      </c>
      <c r="L3" s="141">
        <v>95.945945945945937</v>
      </c>
      <c r="M3" s="141">
        <v>98.80952380952381</v>
      </c>
    </row>
    <row r="4" spans="1:14" x14ac:dyDescent="0.35">
      <c r="A4" s="139" t="s">
        <v>65</v>
      </c>
      <c r="B4" s="141">
        <v>100</v>
      </c>
      <c r="C4" s="141">
        <v>100</v>
      </c>
      <c r="D4" s="141">
        <v>100</v>
      </c>
      <c r="E4" s="141">
        <v>100</v>
      </c>
      <c r="F4" s="141">
        <v>100</v>
      </c>
      <c r="G4" s="141">
        <v>98.76543209876543</v>
      </c>
      <c r="H4" s="141">
        <v>100</v>
      </c>
      <c r="I4" s="141">
        <v>98.850574712643677</v>
      </c>
      <c r="J4" s="141">
        <v>100</v>
      </c>
      <c r="K4" s="141">
        <v>100</v>
      </c>
      <c r="L4" s="141">
        <v>98.795180722891558</v>
      </c>
      <c r="M4" s="141">
        <v>100</v>
      </c>
    </row>
    <row r="5" spans="1:14" x14ac:dyDescent="0.35">
      <c r="A5" s="139" t="s">
        <v>66</v>
      </c>
      <c r="B5" s="142">
        <v>100</v>
      </c>
      <c r="C5" s="142">
        <v>100</v>
      </c>
      <c r="D5" s="142">
        <v>96.84210526315789</v>
      </c>
      <c r="E5" s="142">
        <v>100</v>
      </c>
      <c r="F5" s="142">
        <v>95.283018867924525</v>
      </c>
      <c r="G5" s="143">
        <v>100</v>
      </c>
      <c r="H5" s="143">
        <v>100</v>
      </c>
      <c r="I5" s="143">
        <v>100</v>
      </c>
      <c r="J5" s="143">
        <v>100</v>
      </c>
      <c r="K5" s="143">
        <v>98.837209302325576</v>
      </c>
      <c r="L5" s="143">
        <v>100</v>
      </c>
      <c r="M5" s="143">
        <v>99.107142857142861</v>
      </c>
    </row>
    <row r="6" spans="1:14" x14ac:dyDescent="0.35">
      <c r="A6" s="139" t="s">
        <v>81</v>
      </c>
      <c r="B6" s="142">
        <v>100</v>
      </c>
      <c r="C6" s="142">
        <v>97.402597402597408</v>
      </c>
      <c r="D6" s="142">
        <v>97.802197802197796</v>
      </c>
      <c r="E6" s="142">
        <v>97.087378640776706</v>
      </c>
      <c r="F6" s="142">
        <v>96.261682242990659</v>
      </c>
      <c r="G6" s="142">
        <v>100</v>
      </c>
      <c r="H6" s="142">
        <v>98.425196850393704</v>
      </c>
      <c r="I6" s="142">
        <v>98.507462686567166</v>
      </c>
      <c r="J6" s="142">
        <v>92.307692307692307</v>
      </c>
      <c r="K6" s="142">
        <v>97.368421052631575</v>
      </c>
      <c r="L6" s="142">
        <v>95.588235294117652</v>
      </c>
      <c r="M6" s="142">
        <v>99.107142857142861</v>
      </c>
    </row>
    <row r="7" spans="1:14" x14ac:dyDescent="0.35">
      <c r="A7" s="139" t="s">
        <v>68</v>
      </c>
      <c r="B7" s="142">
        <v>99.270072992700733</v>
      </c>
      <c r="C7" s="142">
        <v>100</v>
      </c>
      <c r="D7" s="142">
        <v>96.330275229357795</v>
      </c>
      <c r="E7" s="142">
        <v>91.791044776119406</v>
      </c>
      <c r="F7" s="142">
        <v>98.360655737704917</v>
      </c>
      <c r="G7" s="142">
        <v>92.38095238095238</v>
      </c>
      <c r="H7" s="142">
        <v>97.087378640776706</v>
      </c>
      <c r="I7" s="142">
        <v>95.833333333333343</v>
      </c>
      <c r="J7" s="142">
        <v>96.739130434782609</v>
      </c>
      <c r="K7" s="142">
        <v>92.241379310344826</v>
      </c>
      <c r="L7" s="142">
        <v>93.577981651376149</v>
      </c>
      <c r="M7" s="142">
        <v>95.283018867924525</v>
      </c>
    </row>
    <row r="8" spans="1:14" x14ac:dyDescent="0.35">
      <c r="A8" s="139" t="s">
        <v>6</v>
      </c>
      <c r="B8" s="142">
        <v>97.802197802197796</v>
      </c>
      <c r="C8" s="142">
        <v>98.666666666666671</v>
      </c>
      <c r="D8" s="142">
        <v>98.876404494382015</v>
      </c>
      <c r="E8" s="142">
        <v>96.521739130434781</v>
      </c>
      <c r="F8" s="142">
        <v>92.233009708737868</v>
      </c>
      <c r="G8" s="142">
        <v>99</v>
      </c>
      <c r="H8" s="142">
        <v>99.107142857142861</v>
      </c>
      <c r="I8" s="142">
        <v>100</v>
      </c>
      <c r="J8" s="142">
        <v>100</v>
      </c>
      <c r="K8" s="142" t="e">
        <f>'All Years Performance'!CE8</f>
        <v>#REF!</v>
      </c>
      <c r="L8" s="142" t="e">
        <f>'All Years Performance'!CF8</f>
        <v>#REF!</v>
      </c>
      <c r="M8" s="142" t="e">
        <f>'All Years Performance'!CG8</f>
        <v>#REF!</v>
      </c>
    </row>
    <row r="9" spans="1:14" x14ac:dyDescent="0.35">
      <c r="A9" s="139" t="s">
        <v>7</v>
      </c>
      <c r="B9" s="142">
        <f>'All Years Performance'!CH8</f>
        <v>100</v>
      </c>
      <c r="C9" s="142">
        <f>'All Years Performance'!CI8</f>
        <v>96.039603960396036</v>
      </c>
      <c r="D9" s="142">
        <f>'All Years Performance'!CJ8</f>
        <v>100</v>
      </c>
      <c r="E9" s="142">
        <f>'All Years Performance'!CK8</f>
        <v>100</v>
      </c>
      <c r="F9" s="142">
        <f>'All Years Performance'!CL8</f>
        <v>100</v>
      </c>
      <c r="G9" s="142">
        <f>'All Years Performance'!CM8</f>
        <v>95.238095238095227</v>
      </c>
      <c r="H9" s="142">
        <f>'All Years Performance'!CN8</f>
        <v>98.198198198198199</v>
      </c>
      <c r="I9" s="142">
        <f>'All Years Performance'!CO8</f>
        <v>100</v>
      </c>
      <c r="J9" s="142">
        <f>'All Years Performance'!CP8</f>
        <v>97.196261682242991</v>
      </c>
      <c r="K9" s="142">
        <f>'All Years Performance'!CQ8</f>
        <v>96.453900709219852</v>
      </c>
      <c r="L9" s="142">
        <f>'All Years Performance'!CR8</f>
        <v>97.959183673469383</v>
      </c>
      <c r="M9" s="142">
        <f>'All Years Performance'!CS8</f>
        <v>96.261682242990659</v>
      </c>
    </row>
    <row r="10" spans="1:14" x14ac:dyDescent="0.35">
      <c r="A10" s="139" t="s">
        <v>8</v>
      </c>
      <c r="B10" s="142">
        <f>'All Years Performance'!CT8</f>
        <v>99.099099099099092</v>
      </c>
      <c r="C10" s="142">
        <f>'All Years Performance'!CU8</f>
        <v>96.396396396396398</v>
      </c>
      <c r="D10" s="142">
        <f>'All Years Performance'!CV8</f>
        <v>96.296296296296291</v>
      </c>
      <c r="E10" s="142">
        <f>'All Years Performance'!CW8</f>
        <v>97.872340425531917</v>
      </c>
      <c r="F10" s="142">
        <f>'All Years Performance'!CX8</f>
        <v>97.457627118644069</v>
      </c>
      <c r="G10" s="142">
        <f>'All Years Performance'!CY8</f>
        <v>96.875</v>
      </c>
      <c r="H10" s="142">
        <f>'All Years Performance'!CZ8</f>
        <v>98.333333333333329</v>
      </c>
      <c r="I10" s="142">
        <f>'All Years Performance'!DA8</f>
        <v>99.074074074074076</v>
      </c>
      <c r="J10" s="142">
        <f>'All Years Performance'!DB8</f>
        <v>96.969696969696969</v>
      </c>
      <c r="K10" s="142">
        <f>'All Years Performance'!DC8</f>
        <v>94.827586206896555</v>
      </c>
      <c r="L10" s="142">
        <f>'All Years Performance'!DD8</f>
        <v>95.081967213114751</v>
      </c>
      <c r="M10" s="142">
        <f>'All Years Performance'!DE8</f>
        <v>93.7007874015748</v>
      </c>
    </row>
    <row r="11" spans="1:14" x14ac:dyDescent="0.35">
      <c r="A11" s="139" t="s">
        <v>69</v>
      </c>
      <c r="B11" s="142">
        <f>'All Years Performance'!DF8</f>
        <v>92.622950819672127</v>
      </c>
      <c r="C11" s="142">
        <f>'All Years Performance'!DG8</f>
        <v>100</v>
      </c>
      <c r="D11" s="142">
        <f>'All Years Performance'!DH8</f>
        <v>100</v>
      </c>
      <c r="E11" s="142">
        <f>'All Years Performance'!DI8</f>
        <v>97.5</v>
      </c>
      <c r="F11" s="142">
        <f>'All Years Performance'!DJ8</f>
        <v>99.342105263157904</v>
      </c>
      <c r="G11" s="142">
        <f>'All Years Performance'!DK8</f>
        <v>98.936170212765958</v>
      </c>
      <c r="H11" s="142">
        <f>'All Years Performance'!DL8</f>
        <v>99.107142857142861</v>
      </c>
      <c r="I11" s="142">
        <f>'All Years Performance'!DM8</f>
        <v>96.491228070175438</v>
      </c>
      <c r="J11" s="142">
        <f>'All Years Performance'!DN8</f>
        <v>98.360655737704917</v>
      </c>
      <c r="K11" s="142">
        <f>'All Years Performance'!DO8</f>
        <v>92.156862745098039</v>
      </c>
      <c r="L11" s="142">
        <f>'All Years Performance'!DP8</f>
        <v>98.05825242718447</v>
      </c>
      <c r="M11" s="142">
        <f>'All Years Performance'!DQ8</f>
        <v>97.080291970802918</v>
      </c>
    </row>
    <row r="12" spans="1:14" x14ac:dyDescent="0.35">
      <c r="A12" s="139" t="s">
        <v>70</v>
      </c>
      <c r="B12" s="142">
        <v>97.6</v>
      </c>
      <c r="C12" s="142">
        <v>97.65625</v>
      </c>
      <c r="D12" s="142">
        <v>98.958333333333343</v>
      </c>
      <c r="E12" s="142">
        <v>99.248120300751879</v>
      </c>
      <c r="F12" s="142">
        <v>98.130841121495322</v>
      </c>
      <c r="G12" s="142">
        <v>97.196261682242991</v>
      </c>
      <c r="H12" s="142">
        <v>95.145631067961162</v>
      </c>
      <c r="I12" s="142">
        <v>95.370370370370367</v>
      </c>
      <c r="J12" s="142">
        <v>91.860465116279073</v>
      </c>
      <c r="K12" s="142">
        <v>93.693693693693689</v>
      </c>
      <c r="L12" s="142">
        <v>91.735537190082653</v>
      </c>
      <c r="M12" s="142">
        <v>72.727272727272734</v>
      </c>
    </row>
    <row r="13" spans="1:14" x14ac:dyDescent="0.35">
      <c r="A13" s="139" t="s">
        <v>71</v>
      </c>
      <c r="B13" s="142">
        <v>78.571428571428569</v>
      </c>
      <c r="C13" s="142">
        <v>81.25</v>
      </c>
      <c r="D13" s="142">
        <v>88.52459016393442</v>
      </c>
      <c r="E13" s="142">
        <v>76.829268292682926</v>
      </c>
      <c r="F13" s="142">
        <v>76.744186046511629</v>
      </c>
      <c r="G13" s="142">
        <v>63.492063492063487</v>
      </c>
      <c r="H13" s="142">
        <v>85.567010309278345</v>
      </c>
      <c r="I13" s="142">
        <v>93.478260869565219</v>
      </c>
      <c r="J13" s="142">
        <v>80.952380952380949</v>
      </c>
      <c r="K13" s="142">
        <v>94.117647058823522</v>
      </c>
      <c r="L13" s="142">
        <v>96.703296703296701</v>
      </c>
      <c r="M13" s="142">
        <v>95.6989247311828</v>
      </c>
    </row>
    <row r="14" spans="1:14" x14ac:dyDescent="0.35">
      <c r="A14" s="139" t="s">
        <v>72</v>
      </c>
      <c r="B14" s="144">
        <v>97.183098591549296</v>
      </c>
      <c r="C14" s="144">
        <v>97.674418604651152</v>
      </c>
      <c r="D14" s="145">
        <f>'All Years Performance'!FN8</f>
        <v>97.183098591549296</v>
      </c>
      <c r="E14" s="145">
        <f>'All Years Performance'!FQ8</f>
        <v>93.548387096774192</v>
      </c>
      <c r="F14" s="145">
        <f>'All Years Performance'!FR8</f>
        <v>89.010989010989007</v>
      </c>
      <c r="G14" s="145">
        <f>'All Years Performance'!FS8</f>
        <v>86.746987951807228</v>
      </c>
      <c r="H14" s="145">
        <f>'All Years Performance'!FT8</f>
        <v>91.75257731958763</v>
      </c>
      <c r="I14" s="145">
        <f>'All Years Performance'!FU8</f>
        <v>96.938775510204081</v>
      </c>
      <c r="J14" s="145">
        <f>'All Years Performance'!FV8</f>
        <v>91.780821917808225</v>
      </c>
      <c r="K14" s="145">
        <f>'All Years Performance'!FW8</f>
        <v>96.521739130434781</v>
      </c>
      <c r="L14" s="145">
        <f>'All Years Performance'!FX8</f>
        <v>89.473684210526315</v>
      </c>
      <c r="M14" s="145">
        <f>'All Years Performance'!FY8</f>
        <v>92.222222222222229</v>
      </c>
    </row>
    <row r="15" spans="1:14" x14ac:dyDescent="0.35">
      <c r="A15" s="139" t="s">
        <v>73</v>
      </c>
      <c r="B15" s="145">
        <f>'All Years Performance'!FZ8</f>
        <v>94.174757281553397</v>
      </c>
      <c r="C15" s="145">
        <f>'All Years Performance'!GA8</f>
        <v>98.181818181818187</v>
      </c>
      <c r="D15" s="145">
        <f>'All Years Performance'!GB8</f>
        <v>96</v>
      </c>
      <c r="E15" s="145">
        <f>'All Years Performance'!GC8</f>
        <v>91.025641025641022</v>
      </c>
      <c r="F15" s="145">
        <f>'All Years Performance'!GD8</f>
        <v>95.945945945945937</v>
      </c>
      <c r="G15" s="145">
        <f>'All Years Performance'!GE8</f>
        <v>91.566265060240966</v>
      </c>
      <c r="H15" s="145">
        <f>'All Years Performance'!GF8</f>
        <v>97.142857142857139</v>
      </c>
      <c r="I15" s="145">
        <f>'All Years Performance'!GG8</f>
        <v>96.666666666666671</v>
      </c>
      <c r="J15" s="145">
        <f>'All Years Performance'!GH8</f>
        <v>95.774647887323937</v>
      </c>
      <c r="K15" s="145">
        <f>'All Years Performance'!GI8</f>
        <v>91.891891891891902</v>
      </c>
      <c r="L15" s="145">
        <f>'All Years Performance'!GJ8</f>
        <v>96.116504854368941</v>
      </c>
      <c r="M15" s="145">
        <f>'All Years Performance'!GK8</f>
        <v>92.857142857142861</v>
      </c>
      <c r="N15" s="19"/>
    </row>
    <row r="16" spans="1:14" x14ac:dyDescent="0.35">
      <c r="A16" s="139" t="s">
        <v>74</v>
      </c>
      <c r="B16" s="145">
        <f>'All Years Performance'!GL8</f>
        <v>95.6989247311828</v>
      </c>
      <c r="C16" s="145">
        <f>'All Years Performance'!GM8</f>
        <v>93.877551020408163</v>
      </c>
      <c r="D16" s="145">
        <f>'All Years Performance'!GN8</f>
        <v>94.444444444444443</v>
      </c>
      <c r="E16" s="145">
        <f>'All Years Performance'!GO8</f>
        <v>92.473118279569889</v>
      </c>
      <c r="F16" s="145">
        <f>'All Years Performance'!GP8</f>
        <v>94.690265486725664</v>
      </c>
      <c r="G16" s="145">
        <f>'All Years Performance'!GQ8</f>
        <v>96.629213483146074</v>
      </c>
      <c r="H16" s="145">
        <f>'All Years Performance'!GR8</f>
        <v>98.260869565217391</v>
      </c>
      <c r="I16" s="145">
        <f>'All Years Performance'!GS8</f>
        <v>100</v>
      </c>
      <c r="J16" s="145">
        <f>'All Years Performance'!GT8</f>
        <v>98.387096774193552</v>
      </c>
      <c r="K16" s="145">
        <f>'All Years Performance'!GU8</f>
        <v>100</v>
      </c>
      <c r="L16" s="145">
        <f>'All Years Performance'!GV8</f>
        <v>100</v>
      </c>
      <c r="M16" s="145">
        <f>'All Years Performance'!GW8</f>
        <v>100</v>
      </c>
      <c r="N16" s="19"/>
    </row>
    <row r="17" spans="1:14" x14ac:dyDescent="0.35">
      <c r="A17" s="139" t="s">
        <v>75</v>
      </c>
      <c r="B17" s="145">
        <f>'All Years Performance'!GX8</f>
        <v>97.435897435897431</v>
      </c>
      <c r="C17" s="145">
        <f>'All Years Performance'!GY8</f>
        <v>100</v>
      </c>
      <c r="D17" s="145">
        <f>'All Years Performance'!GZ8</f>
        <v>100</v>
      </c>
      <c r="E17" s="145">
        <f>'All Years Performance'!HA8</f>
        <v>98.148148148148152</v>
      </c>
      <c r="F17" s="145">
        <f>'All Years Performance'!HB8</f>
        <v>100</v>
      </c>
      <c r="G17" s="145">
        <f>'All Years Performance'!HC8</f>
        <v>97.802197802197796</v>
      </c>
      <c r="H17" s="145">
        <f>'All Years Performance'!HD8</f>
        <v>98.095238095238088</v>
      </c>
      <c r="I17" s="145">
        <f>'All Years Performance'!HE8</f>
        <v>100</v>
      </c>
      <c r="J17" s="145">
        <f>'All Years Performance'!HF8</f>
        <v>100</v>
      </c>
      <c r="K17" s="145">
        <f>'All Years Performance'!HG8</f>
        <v>99.212598425196859</v>
      </c>
      <c r="L17" s="145">
        <f>'All Years Performance'!HH8</f>
        <v>100</v>
      </c>
      <c r="M17" s="145">
        <f>'All Years Performance'!HI8</f>
        <v>100</v>
      </c>
    </row>
    <row r="18" spans="1:14" x14ac:dyDescent="0.35">
      <c r="A18" s="139" t="s">
        <v>104</v>
      </c>
      <c r="B18" s="145">
        <f>'All Years Performance'!HJ8</f>
        <v>100</v>
      </c>
      <c r="C18" s="145">
        <f>'All Years Performance'!HK8</f>
        <v>97.321428571428569</v>
      </c>
      <c r="D18" s="145">
        <f>'All Years Performance'!HL8</f>
        <v>99.074074074074076</v>
      </c>
      <c r="E18" s="145">
        <f>'All Years Performance'!HM8</f>
        <v>98.518518518518519</v>
      </c>
      <c r="F18" s="145">
        <f>'All Years Performance'!HN8</f>
        <v>99.082568807339456</v>
      </c>
      <c r="G18" s="145">
        <f>'All Years Performance'!HO8</f>
        <v>98.113207547169807</v>
      </c>
      <c r="H18" s="145">
        <f>'All Years Performance'!HP8</f>
        <v>99.259259259259252</v>
      </c>
      <c r="I18" s="145">
        <f>'All Years Performance'!HQ8</f>
        <v>98.6013986013986</v>
      </c>
      <c r="J18" s="145">
        <f>'All Years Performance'!HR8</f>
        <v>96.808510638297875</v>
      </c>
      <c r="K18" s="145">
        <f>'All Years Performance'!HS8</f>
        <v>100</v>
      </c>
      <c r="L18" s="145">
        <f>'All Years Performance'!HT8</f>
        <v>99.393939393939391</v>
      </c>
      <c r="M18" s="145">
        <f>'All Years Performance'!HU8</f>
        <v>97.590361445783131</v>
      </c>
      <c r="N18" t="s">
        <v>101</v>
      </c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All Years Performance</vt:lpstr>
      <vt:lpstr>All Years Summary</vt:lpstr>
      <vt:lpstr>Total received summary</vt:lpstr>
      <vt:lpstr>Response time summary</vt:lpstr>
      <vt:lpstr>'All Years Performance'!Print_Titles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2026-05-06T14:13:48Z</dcterms:created>
  <dcterms:modified xsi:type="dcterms:W3CDTF">2026-05-06T14:14:22Z</dcterms:modified>
  <cp:category/>
  <cp:contentStatus/>
</cp:coreProperties>
</file>