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1075" windowHeight="10545"/>
  </bookViews>
  <sheets>
    <sheet name="Electricity Reconciliation" sheetId="1" r:id="rId1"/>
  </sheets>
  <calcPr calcId="145621"/>
</workbook>
</file>

<file path=xl/calcChain.xml><?xml version="1.0" encoding="utf-8"?>
<calcChain xmlns="http://schemas.openxmlformats.org/spreadsheetml/2006/main">
  <c r="L11" i="1" l="1"/>
  <c r="R11" i="1" s="1"/>
  <c r="T11" i="1" s="1"/>
  <c r="V11" i="1" s="1"/>
  <c r="D11" i="1"/>
  <c r="L10" i="1"/>
  <c r="D10" i="1"/>
  <c r="L9" i="1"/>
  <c r="R9" i="1" s="1"/>
  <c r="T9" i="1" s="1"/>
  <c r="H9" i="1"/>
  <c r="L8" i="1"/>
  <c r="R8" i="1"/>
  <c r="T8" i="1" s="1"/>
  <c r="D8" i="1"/>
  <c r="L7" i="1"/>
  <c r="D7" i="1"/>
  <c r="L6" i="1"/>
  <c r="H6" i="1"/>
  <c r="R10" i="1" l="1"/>
  <c r="T10" i="1" s="1"/>
  <c r="D6" i="1"/>
  <c r="R6" i="1"/>
  <c r="T6" i="1" s="1"/>
  <c r="D9" i="1"/>
  <c r="U10" i="1"/>
  <c r="V10" i="1" s="1"/>
  <c r="U8" i="1"/>
  <c r="V8" i="1" s="1"/>
  <c r="U9" i="1"/>
  <c r="V9" i="1" s="1"/>
  <c r="U6" i="1"/>
  <c r="V6" i="1" s="1"/>
  <c r="H7" i="1"/>
  <c r="R7" i="1"/>
  <c r="T7" i="1" s="1"/>
  <c r="H10" i="1"/>
  <c r="H8" i="1"/>
  <c r="H11" i="1"/>
  <c r="U7" i="1" l="1"/>
  <c r="V7" i="1"/>
</calcChain>
</file>

<file path=xl/sharedStrings.xml><?xml version="1.0" encoding="utf-8"?>
<sst xmlns="http://schemas.openxmlformats.org/spreadsheetml/2006/main" count="82" uniqueCount="69">
  <si>
    <t>Reconciliation of over/under charge of Electricity to Humberston Fitties Chalets for Financial Years since 2009/10</t>
  </si>
  <si>
    <t>NELC Income</t>
  </si>
  <si>
    <t>Consumption</t>
  </si>
  <si>
    <t>Day Rates paid and recharged</t>
  </si>
  <si>
    <t>Night Rates paid and recharged</t>
  </si>
  <si>
    <t>Excess charge to tenants</t>
  </si>
  <si>
    <t>Financial Year</t>
  </si>
  <si>
    <t>Total Income Received by NELC</t>
  </si>
  <si>
    <t>Income from Standing charges</t>
  </si>
  <si>
    <t>Net income</t>
  </si>
  <si>
    <t>Day units used</t>
  </si>
  <si>
    <t>Night units used</t>
  </si>
  <si>
    <t>Total units used</t>
  </si>
  <si>
    <t>average Day rate paid by NELC inc 5% VAT</t>
  </si>
  <si>
    <t>Day rate recharged to tenants</t>
  </si>
  <si>
    <t>Over- charge</t>
  </si>
  <si>
    <t>average Night rate paid by NELC inc 5% VAT</t>
  </si>
  <si>
    <t xml:space="preserve">Night rate recharged to tenants </t>
  </si>
  <si>
    <t xml:space="preserve">Over- charge </t>
  </si>
  <si>
    <t>Total over/ (under) charge</t>
  </si>
  <si>
    <t>Occupied plots</t>
  </si>
  <si>
    <t>Over+/-under charge per plot</t>
  </si>
  <si>
    <t>Interest for over-charging</t>
  </si>
  <si>
    <t>Total excess cost per plot</t>
  </si>
  <si>
    <t>a</t>
  </si>
  <si>
    <t>b</t>
  </si>
  <si>
    <t>c  (a - b)</t>
  </si>
  <si>
    <t>d</t>
  </si>
  <si>
    <t>e</t>
  </si>
  <si>
    <t>f  (d + e)</t>
  </si>
  <si>
    <t>g</t>
  </si>
  <si>
    <t>h</t>
  </si>
  <si>
    <t>i  (h - g)</t>
  </si>
  <si>
    <t>j</t>
  </si>
  <si>
    <t>k</t>
  </si>
  <si>
    <t>l  (k - j)</t>
  </si>
  <si>
    <t>m</t>
  </si>
  <si>
    <t>n</t>
  </si>
  <si>
    <t>o</t>
  </si>
  <si>
    <t>p</t>
  </si>
  <si>
    <t>q</t>
  </si>
  <si>
    <t>2009/10</t>
  </si>
  <si>
    <t>2010/11</t>
  </si>
  <si>
    <t>2011/12</t>
  </si>
  <si>
    <t>2012/13</t>
  </si>
  <si>
    <t>2013/14</t>
  </si>
  <si>
    <t>2014/15</t>
  </si>
  <si>
    <t>Total amount of income collected by NELC in the financial year</t>
  </si>
  <si>
    <t>Total amount of income collected by NELC in the financial year, attributable to standing charges</t>
  </si>
  <si>
    <t>c</t>
  </si>
  <si>
    <t>Total amount of income collected by NELC in the financial year, attributable to consumption</t>
  </si>
  <si>
    <t>Total day units consumed in the financial year</t>
  </si>
  <si>
    <t>Total night units consumed in the financial year</t>
  </si>
  <si>
    <t>f</t>
  </si>
  <si>
    <t>Total combined day and night units used in the financial year</t>
  </si>
  <si>
    <t>Day rate paid by NELC for electricity per unit (inclusive of VAT)</t>
  </si>
  <si>
    <t>Day rate recharged to tenants per unit</t>
  </si>
  <si>
    <t>i</t>
  </si>
  <si>
    <t>Over/(under) on day rate consumption</t>
  </si>
  <si>
    <t>Night rate paid by NELC for electricity per unit (inclusive of VAT)</t>
  </si>
  <si>
    <t>Night rate recharged to tenants per unit</t>
  </si>
  <si>
    <t>l</t>
  </si>
  <si>
    <t>Over/(under) charge on night rate consumption</t>
  </si>
  <si>
    <t>Total over/(under) charge per financial year</t>
  </si>
  <si>
    <t>Number of occupied plots for the financial year</t>
  </si>
  <si>
    <t>Total overcharge/undercharge per plot pro rata</t>
  </si>
  <si>
    <t>Interest on overcharge, based on simple interest calculation of 1% interest per year that overcharge has been held</t>
  </si>
  <si>
    <t>Total excess charge per plot including interest, per financial year</t>
  </si>
  <si>
    <t xml:space="preserve">In financial Year 2008/09 the purchase price of electricity was significantly higher than in subsequent years and in Jan 2009 electricity charge out rates to residents were amended to reflect the purchase price being 0.072p day rate and 0.054p night rate. These chargeout rates were not amended again until February 2013, although the purchase price appears to have reduced. This has resulted in the charge out rate being higher than the purchase rate for financial years 2009/10 onwards.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</si>
</sst>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0_-;\-* #,##0.000_-;_-* &quot;-&quot;??_-;_-@_-"/>
    <numFmt numFmtId="166" formatCode="0.000"/>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43" fontId="0" fillId="0" borderId="0" xfId="0" applyNumberFormat="1"/>
    <xf numFmtId="166" fontId="0" fillId="0" borderId="0" xfId="0" applyNumberFormat="1"/>
    <xf numFmtId="0" fontId="3" fillId="0" borderId="0" xfId="0" applyFont="1"/>
    <xf numFmtId="0" fontId="2" fillId="0" borderId="0" xfId="0" applyFont="1"/>
    <xf numFmtId="0" fontId="0" fillId="0" borderId="0" xfId="0" applyFill="1"/>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0" fillId="0" borderId="4" xfId="0" applyFill="1" applyBorder="1"/>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0" fillId="2" borderId="8" xfId="0" applyFill="1" applyBorder="1" applyAlignment="1">
      <alignment horizontal="center" wrapText="1"/>
    </xf>
    <xf numFmtId="2" fontId="0" fillId="2" borderId="8" xfId="0" applyNumberFormat="1" applyFill="1" applyBorder="1" applyAlignment="1">
      <alignment horizontal="center" wrapText="1"/>
    </xf>
    <xf numFmtId="0" fontId="0" fillId="0" borderId="4" xfId="0" applyFill="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8" xfId="0"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0" fillId="0" borderId="9" xfId="0" quotePrefix="1" applyBorder="1"/>
    <xf numFmtId="164" fontId="0" fillId="0" borderId="9" xfId="1" applyNumberFormat="1" applyFont="1" applyBorder="1"/>
    <xf numFmtId="43" fontId="0" fillId="0" borderId="0" xfId="1" applyFont="1" applyBorder="1"/>
    <xf numFmtId="164" fontId="0" fillId="0" borderId="9" xfId="1" applyNumberFormat="1" applyFont="1" applyFill="1" applyBorder="1"/>
    <xf numFmtId="43" fontId="0" fillId="0" borderId="0" xfId="1" applyFont="1"/>
    <xf numFmtId="165" fontId="0" fillId="0" borderId="9" xfId="1" applyNumberFormat="1" applyFont="1" applyFill="1" applyBorder="1"/>
    <xf numFmtId="165" fontId="0" fillId="0" borderId="9" xfId="1" applyNumberFormat="1" applyFont="1" applyBorder="1"/>
    <xf numFmtId="43" fontId="0" fillId="0" borderId="0" xfId="1" applyFont="1" applyFill="1"/>
    <xf numFmtId="43" fontId="0" fillId="0" borderId="9" xfId="1" applyFont="1" applyBorder="1"/>
    <xf numFmtId="0" fontId="0" fillId="0" borderId="4" xfId="0" quotePrefix="1" applyBorder="1"/>
    <xf numFmtId="164" fontId="0" fillId="0" borderId="4" xfId="1" applyNumberFormat="1" applyFont="1" applyBorder="1"/>
    <xf numFmtId="165" fontId="0" fillId="0" borderId="4" xfId="1" applyNumberFormat="1" applyFont="1" applyBorder="1"/>
    <xf numFmtId="43" fontId="0" fillId="0" borderId="4" xfId="1" applyNumberFormat="1" applyFont="1" applyBorder="1"/>
    <xf numFmtId="43" fontId="0" fillId="0" borderId="4" xfId="1" applyFont="1" applyBorder="1"/>
    <xf numFmtId="17" fontId="0" fillId="0" borderId="4" xfId="0" quotePrefix="1" applyNumberFormat="1" applyBorder="1"/>
    <xf numFmtId="17" fontId="0" fillId="0" borderId="10" xfId="0" quotePrefix="1" applyNumberFormat="1" applyBorder="1"/>
    <xf numFmtId="164" fontId="0" fillId="0" borderId="10" xfId="1" applyNumberFormat="1" applyFont="1" applyBorder="1"/>
    <xf numFmtId="165" fontId="0" fillId="0" borderId="10" xfId="1" applyNumberFormat="1" applyFont="1" applyFill="1" applyBorder="1"/>
    <xf numFmtId="165" fontId="0" fillId="0" borderId="10" xfId="1" applyNumberFormat="1" applyFont="1" applyBorder="1"/>
    <xf numFmtId="43" fontId="0" fillId="0" borderId="10" xfId="1" applyFont="1" applyBorder="1"/>
    <xf numFmtId="17" fontId="0" fillId="0" borderId="0" xfId="0" quotePrefix="1" applyNumberFormat="1" applyBorder="1"/>
    <xf numFmtId="164" fontId="0" fillId="0" borderId="0" xfId="1" applyNumberFormat="1" applyFont="1" applyBorder="1"/>
    <xf numFmtId="165" fontId="0" fillId="0" borderId="0" xfId="1" applyNumberFormat="1" applyFont="1" applyBorder="1"/>
    <xf numFmtId="0" fontId="4" fillId="0" borderId="0" xfId="0" applyFont="1"/>
    <xf numFmtId="43" fontId="2" fillId="0" borderId="0" xfId="1" applyFont="1" applyBorder="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tabSelected="1" workbookViewId="0">
      <selection activeCell="A2" sqref="A2"/>
    </sheetView>
  </sheetViews>
  <sheetFormatPr defaultRowHeight="15" x14ac:dyDescent="0.25"/>
  <cols>
    <col min="1" max="1" width="10.5703125" customWidth="1"/>
    <col min="2" max="2" width="11" customWidth="1"/>
    <col min="3" max="3" width="10.85546875" customWidth="1"/>
    <col min="4" max="4" width="10.5703125" bestFit="1" customWidth="1"/>
    <col min="5" max="5" width="2.85546875" customWidth="1"/>
    <col min="6" max="7" width="11.5703125" bestFit="1" customWidth="1"/>
    <col min="8" max="8" width="14.140625" customWidth="1"/>
    <col min="9" max="9" width="2.7109375" customWidth="1"/>
    <col min="10" max="10" width="10" customWidth="1"/>
    <col min="11" max="11" width="10.7109375" customWidth="1"/>
    <col min="12" max="12" width="9.28515625" bestFit="1" customWidth="1"/>
    <col min="13" max="13" width="2.42578125" customWidth="1"/>
    <col min="14" max="14" width="12.7109375" customWidth="1"/>
    <col min="15" max="15" width="10.5703125" customWidth="1"/>
    <col min="17" max="17" width="1.5703125" customWidth="1"/>
    <col min="18" max="18" width="12.7109375" customWidth="1"/>
    <col min="19" max="19" width="10.28515625" customWidth="1"/>
    <col min="20" max="20" width="10.5703125" bestFit="1" customWidth="1"/>
    <col min="21" max="21" width="9.28515625" bestFit="1" customWidth="1"/>
    <col min="22" max="22" width="9.85546875" customWidth="1"/>
    <col min="23" max="23" width="3.140625" customWidth="1"/>
  </cols>
  <sheetData>
    <row r="1" spans="1:24" ht="15.75" x14ac:dyDescent="0.25">
      <c r="A1" s="3" t="s">
        <v>0</v>
      </c>
      <c r="B1" s="4"/>
    </row>
    <row r="3" spans="1:24" s="5" customFormat="1" x14ac:dyDescent="0.25">
      <c r="B3" s="6" t="s">
        <v>1</v>
      </c>
      <c r="C3" s="7"/>
      <c r="D3" s="8"/>
      <c r="E3" s="9"/>
      <c r="F3" s="6" t="s">
        <v>2</v>
      </c>
      <c r="G3" s="7"/>
      <c r="H3" s="8"/>
      <c r="J3" s="10" t="s">
        <v>3</v>
      </c>
      <c r="K3" s="11"/>
      <c r="L3" s="12"/>
      <c r="N3" s="10" t="s">
        <v>4</v>
      </c>
      <c r="O3" s="11"/>
      <c r="P3" s="12"/>
      <c r="R3" s="10" t="s">
        <v>5</v>
      </c>
      <c r="S3" s="11"/>
      <c r="T3" s="11"/>
      <c r="U3" s="11"/>
      <c r="V3" s="12"/>
    </row>
    <row r="4" spans="1:24" s="5" customFormat="1" ht="75" x14ac:dyDescent="0.25">
      <c r="A4" s="13" t="s">
        <v>6</v>
      </c>
      <c r="B4" s="13" t="s">
        <v>7</v>
      </c>
      <c r="C4" s="14" t="s">
        <v>8</v>
      </c>
      <c r="D4" s="13" t="s">
        <v>9</v>
      </c>
      <c r="E4" s="15"/>
      <c r="F4" s="13" t="s">
        <v>10</v>
      </c>
      <c r="G4" s="13" t="s">
        <v>11</v>
      </c>
      <c r="H4" s="13" t="s">
        <v>12</v>
      </c>
      <c r="I4" s="17"/>
      <c r="J4" s="13" t="s">
        <v>13</v>
      </c>
      <c r="K4" s="13" t="s">
        <v>14</v>
      </c>
      <c r="L4" s="13" t="s">
        <v>15</v>
      </c>
      <c r="M4" s="16"/>
      <c r="N4" s="13" t="s">
        <v>16</v>
      </c>
      <c r="O4" s="13" t="s">
        <v>17</v>
      </c>
      <c r="P4" s="13" t="s">
        <v>18</v>
      </c>
      <c r="Q4" s="17"/>
      <c r="R4" s="13" t="s">
        <v>19</v>
      </c>
      <c r="S4" s="13" t="s">
        <v>20</v>
      </c>
      <c r="T4" s="13" t="s">
        <v>21</v>
      </c>
      <c r="U4" s="13" t="s">
        <v>22</v>
      </c>
      <c r="V4" s="13" t="s">
        <v>23</v>
      </c>
    </row>
    <row r="5" spans="1:24" x14ac:dyDescent="0.25">
      <c r="A5" s="18"/>
      <c r="B5" s="19" t="s">
        <v>24</v>
      </c>
      <c r="C5" s="19" t="s">
        <v>25</v>
      </c>
      <c r="D5" s="19" t="s">
        <v>26</v>
      </c>
      <c r="E5" s="20"/>
      <c r="F5" s="19" t="s">
        <v>27</v>
      </c>
      <c r="G5" s="19" t="s">
        <v>28</v>
      </c>
      <c r="H5" s="19" t="s">
        <v>29</v>
      </c>
      <c r="I5" s="21"/>
      <c r="J5" s="19" t="s">
        <v>30</v>
      </c>
      <c r="K5" s="19" t="s">
        <v>31</v>
      </c>
      <c r="L5" s="19" t="s">
        <v>32</v>
      </c>
      <c r="M5" s="21"/>
      <c r="N5" s="19" t="s">
        <v>33</v>
      </c>
      <c r="O5" s="19" t="s">
        <v>34</v>
      </c>
      <c r="P5" s="19" t="s">
        <v>35</v>
      </c>
      <c r="Q5" s="21"/>
      <c r="R5" s="19" t="s">
        <v>36</v>
      </c>
      <c r="S5" s="19" t="s">
        <v>37</v>
      </c>
      <c r="T5" s="19" t="s">
        <v>38</v>
      </c>
      <c r="U5" s="19" t="s">
        <v>39</v>
      </c>
      <c r="V5" s="19" t="s">
        <v>40</v>
      </c>
    </row>
    <row r="6" spans="1:24" x14ac:dyDescent="0.25">
      <c r="A6" s="22" t="s">
        <v>41</v>
      </c>
      <c r="B6" s="23">
        <v>53489</v>
      </c>
      <c r="C6" s="23">
        <v>8052.7199999999975</v>
      </c>
      <c r="D6" s="23">
        <f t="shared" ref="D6:D11" si="0">SUM(B6-C6)</f>
        <v>45436.28</v>
      </c>
      <c r="E6" s="24"/>
      <c r="F6" s="23">
        <v>613950</v>
      </c>
      <c r="G6" s="25">
        <v>149850</v>
      </c>
      <c r="H6" s="23">
        <f t="shared" ref="H6:H11" si="1">SUM(F6:G6)</f>
        <v>763800</v>
      </c>
      <c r="I6" s="26"/>
      <c r="J6" s="27">
        <v>6.3899999999999998E-2</v>
      </c>
      <c r="K6" s="28">
        <v>7.1999999999999995E-2</v>
      </c>
      <c r="L6" s="27">
        <f>SUM(K6-J6)</f>
        <v>8.0999999999999961E-3</v>
      </c>
      <c r="M6" s="29"/>
      <c r="N6" s="27">
        <v>5.4199999999999998E-2</v>
      </c>
      <c r="O6" s="28">
        <v>5.3999999999999999E-2</v>
      </c>
      <c r="P6" s="30">
        <v>0</v>
      </c>
      <c r="Q6" s="26"/>
      <c r="R6" s="30">
        <f>SUM(F6*L6)+SUM(G6*P6)</f>
        <v>4972.9949999999972</v>
      </c>
      <c r="S6" s="23">
        <v>320</v>
      </c>
      <c r="T6" s="30">
        <f>SUM(R6/S6)</f>
        <v>15.540609374999992</v>
      </c>
      <c r="U6" s="30">
        <f>SUM(T6*0.01)*4</f>
        <v>0.62162437499999967</v>
      </c>
      <c r="V6" s="30">
        <f t="shared" ref="V6:V8" si="2">SUM(T6:U6)</f>
        <v>16.162233749999992</v>
      </c>
      <c r="X6" s="1"/>
    </row>
    <row r="7" spans="1:24" x14ac:dyDescent="0.25">
      <c r="A7" s="31" t="s">
        <v>42</v>
      </c>
      <c r="B7" s="32">
        <v>56421</v>
      </c>
      <c r="C7" s="32">
        <v>8052.7199999999975</v>
      </c>
      <c r="D7" s="32">
        <f t="shared" si="0"/>
        <v>48368.28</v>
      </c>
      <c r="E7" s="24"/>
      <c r="F7" s="32">
        <v>744040</v>
      </c>
      <c r="G7" s="32">
        <v>174440</v>
      </c>
      <c r="H7" s="32">
        <f t="shared" si="1"/>
        <v>918480</v>
      </c>
      <c r="I7" s="26"/>
      <c r="J7" s="33">
        <v>6.0199999999999997E-2</v>
      </c>
      <c r="K7" s="33">
        <v>7.1999999999999995E-2</v>
      </c>
      <c r="L7" s="33">
        <f t="shared" ref="L7" si="3">SUM(K7-J7)</f>
        <v>1.1799999999999998E-2</v>
      </c>
      <c r="M7" s="26"/>
      <c r="N7" s="33">
        <v>5.33E-2</v>
      </c>
      <c r="O7" s="33">
        <v>5.3999999999999999E-2</v>
      </c>
      <c r="P7" s="34">
        <v>0</v>
      </c>
      <c r="Q7" s="26"/>
      <c r="R7" s="35">
        <f>SUM(F7*L7)+SUM(G7*P7)</f>
        <v>8779.6719999999987</v>
      </c>
      <c r="S7" s="32">
        <v>320</v>
      </c>
      <c r="T7" s="35">
        <f t="shared" ref="T7:T8" si="4">SUM(R7/S7)</f>
        <v>27.436474999999994</v>
      </c>
      <c r="U7" s="35">
        <f>SUM(T7*0.01)*3</f>
        <v>0.82309424999999981</v>
      </c>
      <c r="V7" s="35">
        <f t="shared" si="2"/>
        <v>28.259569249999995</v>
      </c>
      <c r="X7" s="1"/>
    </row>
    <row r="8" spans="1:24" x14ac:dyDescent="0.25">
      <c r="A8" s="31" t="s">
        <v>43</v>
      </c>
      <c r="B8" s="32">
        <v>53314</v>
      </c>
      <c r="C8" s="32">
        <v>7381.659999999998</v>
      </c>
      <c r="D8" s="32">
        <f t="shared" si="0"/>
        <v>45932.340000000004</v>
      </c>
      <c r="E8" s="24"/>
      <c r="F8" s="32">
        <v>584945</v>
      </c>
      <c r="G8" s="32">
        <v>248995</v>
      </c>
      <c r="H8" s="32">
        <f t="shared" si="1"/>
        <v>833940</v>
      </c>
      <c r="I8" s="26"/>
      <c r="J8" s="33">
        <v>6.0199999999999997E-2</v>
      </c>
      <c r="K8" s="33">
        <v>7.1999999999999995E-2</v>
      </c>
      <c r="L8" s="33">
        <f>SUM(K8-J8)</f>
        <v>1.1799999999999998E-2</v>
      </c>
      <c r="M8" s="26"/>
      <c r="N8" s="33">
        <v>5.33E-2</v>
      </c>
      <c r="O8" s="33">
        <v>5.3999999999999999E-2</v>
      </c>
      <c r="P8" s="35">
        <v>0</v>
      </c>
      <c r="Q8" s="26"/>
      <c r="R8" s="35">
        <f>SUM(F8*L8)+SUM(G8*P8)</f>
        <v>6902.3509999999987</v>
      </c>
      <c r="S8" s="32">
        <v>320</v>
      </c>
      <c r="T8" s="35">
        <f t="shared" si="4"/>
        <v>21.569846874999996</v>
      </c>
      <c r="U8" s="35">
        <f>SUM(T8*0.01)*2</f>
        <v>0.43139693749999991</v>
      </c>
      <c r="V8" s="35">
        <f t="shared" si="2"/>
        <v>22.001243812499997</v>
      </c>
      <c r="X8" s="1"/>
    </row>
    <row r="9" spans="1:24" x14ac:dyDescent="0.25">
      <c r="A9" s="36" t="s">
        <v>44</v>
      </c>
      <c r="B9" s="32">
        <v>61531</v>
      </c>
      <c r="C9" s="32">
        <v>8052.7199999999975</v>
      </c>
      <c r="D9" s="32">
        <f t="shared" si="0"/>
        <v>53478.28</v>
      </c>
      <c r="E9" s="24"/>
      <c r="F9" s="32">
        <v>979160</v>
      </c>
      <c r="G9" s="32">
        <v>111540</v>
      </c>
      <c r="H9" s="32">
        <f t="shared" si="1"/>
        <v>1090700</v>
      </c>
      <c r="I9" s="26"/>
      <c r="J9" s="33">
        <v>6.6382750000000018E-2</v>
      </c>
      <c r="K9" s="33">
        <v>7.116666666666667E-2</v>
      </c>
      <c r="L9" s="33">
        <f>SUM(K9-J9)</f>
        <v>4.7839166666666516E-3</v>
      </c>
      <c r="M9" s="26"/>
      <c r="N9" s="33">
        <v>5.2081749999999996E-2</v>
      </c>
      <c r="O9" s="33">
        <v>5.3666666666666668E-2</v>
      </c>
      <c r="P9" s="35">
        <v>0</v>
      </c>
      <c r="Q9" s="26"/>
      <c r="R9" s="35">
        <f>SUM(F9*L9)+SUM(G9*P9)</f>
        <v>4684.2198433333187</v>
      </c>
      <c r="S9" s="32">
        <v>320</v>
      </c>
      <c r="T9" s="35">
        <f>SUM(R9/S9)</f>
        <v>14.638187010416621</v>
      </c>
      <c r="U9" s="35">
        <f>SUM(T9*0.01)</f>
        <v>0.1463818701041662</v>
      </c>
      <c r="V9" s="35">
        <f>SUM(T9:U9)</f>
        <v>14.784568880520787</v>
      </c>
    </row>
    <row r="10" spans="1:24" x14ac:dyDescent="0.25">
      <c r="A10" s="36" t="s">
        <v>45</v>
      </c>
      <c r="B10" s="32">
        <v>54810.95</v>
      </c>
      <c r="C10" s="32">
        <v>7170.5009999999984</v>
      </c>
      <c r="D10" s="32">
        <f t="shared" si="0"/>
        <v>47640.449000000001</v>
      </c>
      <c r="E10" s="24"/>
      <c r="F10" s="32">
        <v>864690</v>
      </c>
      <c r="G10" s="32">
        <v>112810</v>
      </c>
      <c r="H10" s="32">
        <f t="shared" si="1"/>
        <v>977500</v>
      </c>
      <c r="I10" s="24"/>
      <c r="J10" s="33">
        <v>6.5775E-2</v>
      </c>
      <c r="K10" s="33">
        <v>7.116666666666667E-2</v>
      </c>
      <c r="L10" s="33">
        <f>SUM(K10-J10)</f>
        <v>5.3916666666666696E-3</v>
      </c>
      <c r="M10" s="24"/>
      <c r="N10" s="33">
        <v>5.3145000000000005E-2</v>
      </c>
      <c r="O10" s="33">
        <v>5.3666666666666668E-2</v>
      </c>
      <c r="P10" s="35">
        <v>0</v>
      </c>
      <c r="Q10" s="24"/>
      <c r="R10" s="35">
        <f>SUM(F10*L10)+SUM(G10*P10)</f>
        <v>4662.1202500000027</v>
      </c>
      <c r="S10" s="32">
        <v>320</v>
      </c>
      <c r="T10" s="35">
        <f>SUM(R10/S10)</f>
        <v>14.569125781250008</v>
      </c>
      <c r="U10" s="35">
        <f>SUM(T10*0.01)</f>
        <v>0.14569125781250009</v>
      </c>
      <c r="V10" s="35">
        <f>SUM(T10:U10)</f>
        <v>14.714817039062508</v>
      </c>
    </row>
    <row r="11" spans="1:24" x14ac:dyDescent="0.25">
      <c r="A11" s="37" t="s">
        <v>46</v>
      </c>
      <c r="B11" s="38">
        <v>62807.21</v>
      </c>
      <c r="C11" s="38">
        <v>7872.7740000000013</v>
      </c>
      <c r="D11" s="38">
        <f t="shared" si="0"/>
        <v>54934.436000000002</v>
      </c>
      <c r="E11" s="24"/>
      <c r="F11" s="38">
        <v>784900</v>
      </c>
      <c r="G11" s="38">
        <v>98600</v>
      </c>
      <c r="H11" s="38">
        <f t="shared" si="1"/>
        <v>883500</v>
      </c>
      <c r="I11" s="24"/>
      <c r="J11" s="39">
        <v>8.7412500000000004E-2</v>
      </c>
      <c r="K11" s="40">
        <v>7.0999999999999994E-2</v>
      </c>
      <c r="L11" s="40">
        <f>SUM(K11-J11)</f>
        <v>-1.641250000000001E-2</v>
      </c>
      <c r="M11" s="24"/>
      <c r="N11" s="39">
        <v>7.3946250000000005E-2</v>
      </c>
      <c r="O11" s="40">
        <v>5.3999999999999999E-2</v>
      </c>
      <c r="P11" s="41">
        <v>0</v>
      </c>
      <c r="Q11" s="24"/>
      <c r="R11" s="41">
        <f>SUM(F11*L11)+SUM(G11*P11)</f>
        <v>-12882.171250000009</v>
      </c>
      <c r="S11" s="38">
        <v>320</v>
      </c>
      <c r="T11" s="41">
        <f>SUM(R11/S11)</f>
        <v>-40.256785156250025</v>
      </c>
      <c r="U11" s="41">
        <v>0</v>
      </c>
      <c r="V11" s="41">
        <f>SUM(T11:U11)</f>
        <v>-40.256785156250025</v>
      </c>
    </row>
    <row r="12" spans="1:24" x14ac:dyDescent="0.25">
      <c r="A12" s="42"/>
      <c r="B12" s="43"/>
      <c r="C12" s="43"/>
      <c r="D12" s="43"/>
      <c r="E12" s="24"/>
      <c r="F12" s="43"/>
      <c r="G12" s="43"/>
      <c r="H12" s="43"/>
      <c r="I12" s="24"/>
      <c r="J12" s="44"/>
      <c r="K12" s="44"/>
      <c r="L12" s="44"/>
      <c r="M12" s="24"/>
      <c r="N12" s="44"/>
      <c r="O12" s="44"/>
      <c r="P12" s="24"/>
      <c r="Q12" s="24"/>
      <c r="R12" s="24"/>
      <c r="S12" s="43"/>
      <c r="T12" s="24"/>
      <c r="U12" s="24"/>
      <c r="V12" s="24"/>
    </row>
    <row r="13" spans="1:24" x14ac:dyDescent="0.25">
      <c r="R13" s="26"/>
      <c r="V13" s="1"/>
    </row>
    <row r="14" spans="1:24" x14ac:dyDescent="0.25">
      <c r="A14" s="45" t="s">
        <v>24</v>
      </c>
      <c r="B14" t="s">
        <v>47</v>
      </c>
      <c r="R14" s="46"/>
      <c r="S14" s="46"/>
      <c r="T14" s="46"/>
      <c r="U14" s="46"/>
      <c r="V14" s="46"/>
    </row>
    <row r="15" spans="1:24" x14ac:dyDescent="0.25">
      <c r="A15" s="45" t="s">
        <v>25</v>
      </c>
      <c r="B15" t="s">
        <v>48</v>
      </c>
      <c r="R15" s="21"/>
      <c r="S15" s="4"/>
      <c r="T15" s="4"/>
      <c r="U15" s="4"/>
      <c r="V15" s="21"/>
    </row>
    <row r="16" spans="1:24" x14ac:dyDescent="0.25">
      <c r="A16" s="45" t="s">
        <v>49</v>
      </c>
      <c r="B16" t="s">
        <v>50</v>
      </c>
    </row>
    <row r="17" spans="1:22" x14ac:dyDescent="0.25">
      <c r="A17" s="45" t="s">
        <v>27</v>
      </c>
      <c r="B17" t="s">
        <v>51</v>
      </c>
      <c r="K17" s="2"/>
      <c r="R17" s="1"/>
      <c r="U17" s="1"/>
    </row>
    <row r="18" spans="1:22" x14ac:dyDescent="0.25">
      <c r="A18" s="45" t="s">
        <v>28</v>
      </c>
      <c r="B18" t="s">
        <v>52</v>
      </c>
      <c r="R18" s="1"/>
      <c r="T18" s="1"/>
      <c r="U18" s="1"/>
      <c r="V18" s="1"/>
    </row>
    <row r="19" spans="1:22" x14ac:dyDescent="0.25">
      <c r="A19" s="45" t="s">
        <v>53</v>
      </c>
      <c r="B19" t="s">
        <v>54</v>
      </c>
    </row>
    <row r="20" spans="1:22" x14ac:dyDescent="0.25">
      <c r="A20" s="45" t="s">
        <v>30</v>
      </c>
      <c r="B20" t="s">
        <v>55</v>
      </c>
    </row>
    <row r="21" spans="1:22" x14ac:dyDescent="0.25">
      <c r="A21" s="45" t="s">
        <v>31</v>
      </c>
      <c r="B21" t="s">
        <v>56</v>
      </c>
    </row>
    <row r="22" spans="1:22" x14ac:dyDescent="0.25">
      <c r="A22" s="45" t="s">
        <v>57</v>
      </c>
      <c r="B22" t="s">
        <v>58</v>
      </c>
    </row>
    <row r="23" spans="1:22" x14ac:dyDescent="0.25">
      <c r="A23" s="45" t="s">
        <v>33</v>
      </c>
      <c r="B23" t="s">
        <v>59</v>
      </c>
    </row>
    <row r="24" spans="1:22" x14ac:dyDescent="0.25">
      <c r="A24" s="45" t="s">
        <v>34</v>
      </c>
      <c r="B24" t="s">
        <v>60</v>
      </c>
    </row>
    <row r="25" spans="1:22" x14ac:dyDescent="0.25">
      <c r="A25" s="45" t="s">
        <v>61</v>
      </c>
      <c r="B25" t="s">
        <v>62</v>
      </c>
    </row>
    <row r="26" spans="1:22" x14ac:dyDescent="0.25">
      <c r="A26" s="45" t="s">
        <v>36</v>
      </c>
      <c r="B26" t="s">
        <v>63</v>
      </c>
    </row>
    <row r="27" spans="1:22" x14ac:dyDescent="0.25">
      <c r="A27" s="45" t="s">
        <v>37</v>
      </c>
      <c r="B27" t="s">
        <v>64</v>
      </c>
    </row>
    <row r="28" spans="1:22" x14ac:dyDescent="0.25">
      <c r="A28" s="45" t="s">
        <v>38</v>
      </c>
      <c r="B28" t="s">
        <v>65</v>
      </c>
    </row>
    <row r="29" spans="1:22" x14ac:dyDescent="0.25">
      <c r="A29" s="45" t="s">
        <v>39</v>
      </c>
      <c r="B29" t="s">
        <v>66</v>
      </c>
    </row>
    <row r="30" spans="1:22" x14ac:dyDescent="0.25">
      <c r="A30" s="45" t="s">
        <v>40</v>
      </c>
      <c r="B30" t="s">
        <v>67</v>
      </c>
    </row>
    <row r="33" spans="2:8" x14ac:dyDescent="0.25">
      <c r="B33" s="47" t="s">
        <v>68</v>
      </c>
      <c r="C33" s="48"/>
      <c r="D33" s="48"/>
      <c r="E33" s="48"/>
      <c r="F33" s="48"/>
      <c r="G33" s="48"/>
      <c r="H33" s="49"/>
    </row>
    <row r="34" spans="2:8" x14ac:dyDescent="0.25">
      <c r="B34" s="50"/>
      <c r="C34" s="51"/>
      <c r="D34" s="51"/>
      <c r="E34" s="51"/>
      <c r="F34" s="51"/>
      <c r="G34" s="51"/>
      <c r="H34" s="52"/>
    </row>
    <row r="35" spans="2:8" x14ac:dyDescent="0.25">
      <c r="B35" s="50"/>
      <c r="C35" s="51"/>
      <c r="D35" s="51"/>
      <c r="E35" s="51"/>
      <c r="F35" s="51"/>
      <c r="G35" s="51"/>
      <c r="H35" s="52"/>
    </row>
    <row r="36" spans="2:8" x14ac:dyDescent="0.25">
      <c r="B36" s="50"/>
      <c r="C36" s="51"/>
      <c r="D36" s="51"/>
      <c r="E36" s="51"/>
      <c r="F36" s="51"/>
      <c r="G36" s="51"/>
      <c r="H36" s="52"/>
    </row>
    <row r="37" spans="2:8" x14ac:dyDescent="0.25">
      <c r="B37" s="50"/>
      <c r="C37" s="51"/>
      <c r="D37" s="51"/>
      <c r="E37" s="51"/>
      <c r="F37" s="51"/>
      <c r="G37" s="51"/>
      <c r="H37" s="52"/>
    </row>
    <row r="38" spans="2:8" x14ac:dyDescent="0.25">
      <c r="B38" s="50"/>
      <c r="C38" s="51"/>
      <c r="D38" s="51"/>
      <c r="E38" s="51"/>
      <c r="F38" s="51"/>
      <c r="G38" s="51"/>
      <c r="H38" s="52"/>
    </row>
    <row r="39" spans="2:8" x14ac:dyDescent="0.25">
      <c r="B39" s="50"/>
      <c r="C39" s="51"/>
      <c r="D39" s="51"/>
      <c r="E39" s="51"/>
      <c r="F39" s="51"/>
      <c r="G39" s="51"/>
      <c r="H39" s="52"/>
    </row>
    <row r="40" spans="2:8" x14ac:dyDescent="0.25">
      <c r="B40" s="50"/>
      <c r="C40" s="51"/>
      <c r="D40" s="51"/>
      <c r="E40" s="51"/>
      <c r="F40" s="51"/>
      <c r="G40" s="51"/>
      <c r="H40" s="52"/>
    </row>
    <row r="41" spans="2:8" x14ac:dyDescent="0.25">
      <c r="B41" s="53"/>
      <c r="C41" s="54"/>
      <c r="D41" s="54"/>
      <c r="E41" s="54"/>
      <c r="F41" s="54"/>
      <c r="G41" s="54"/>
      <c r="H41" s="55"/>
    </row>
  </sheetData>
  <mergeCells count="6">
    <mergeCell ref="B3:D3"/>
    <mergeCell ref="F3:H3"/>
    <mergeCell ref="J3:L3"/>
    <mergeCell ref="N3:P3"/>
    <mergeCell ref="R3:V3"/>
    <mergeCell ref="B33:H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Electricity Reconciliation</vt:lpstr>
    </vt:vector>
  </TitlesOfParts>
  <Company>North East Lincolnshire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Paul</dc:creator>
  <cp:lastModifiedBy>Ellis, Paul</cp:lastModifiedBy>
  <dcterms:created xsi:type="dcterms:W3CDTF">2015-06-16T16:46:15Z</dcterms:created>
  <dcterms:modified xsi:type="dcterms:W3CDTF">2015-06-16T16:50:06Z</dcterms:modified>
</cp:coreProperties>
</file>